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firstSheet="5" activeTab="7"/>
  </bookViews>
  <sheets>
    <sheet name="2. CAY HANG NAM" sheetId="1" r:id="rId1"/>
    <sheet name="8. CAC CTY CAO SU" sheetId="2" r:id="rId2"/>
    <sheet name="1. TONG HOP MG 2008" sheetId="3" r:id="rId3"/>
    <sheet name="7. VUON CAY" sheetId="4" r:id="rId4"/>
    <sheet name="3. CAY CAO SU TRONG DAN" sheetId="5" r:id="rId5"/>
    <sheet name="4. CAY CAPHE" sheetId="6" r:id="rId6"/>
    <sheet name="5. CAY DIEU" sheetId="7" r:id="rId7"/>
    <sheet name="6. CAY TIEU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<sst xmlns="http://schemas.openxmlformats.org/spreadsheetml/2006/main" count="330" uniqueCount="67">
  <si>
    <t>ỦY BAN NHÂN DÂN</t>
  </si>
  <si>
    <t>CỘNG HÒA XÃ HỘI CHỦ NGHĨA VIỆT NAM</t>
  </si>
  <si>
    <t>TỈNH BÌNH PHƯỚC</t>
  </si>
  <si>
    <t>Độc lập - Tự do - Hạnh phúc</t>
  </si>
  <si>
    <t>TỔNG HỢP MIỄN, GIẢM THUẾ SDĐNN NĂM 2008</t>
  </si>
  <si>
    <t>Cây tiêu</t>
  </si>
  <si>
    <t>Số</t>
  </si>
  <si>
    <t>Huyện</t>
  </si>
  <si>
    <t>Bộ thuế SDĐNN năm 2008</t>
  </si>
  <si>
    <t>Miễn thuế xã 135</t>
  </si>
  <si>
    <t>Miễn trong hạn mức</t>
  </si>
  <si>
    <t>Giảm thuế 50%</t>
  </si>
  <si>
    <t>Tổng miễn giảm</t>
  </si>
  <si>
    <t>Còn phải thu</t>
  </si>
  <si>
    <t>TT</t>
  </si>
  <si>
    <t>thị</t>
  </si>
  <si>
    <t>Hạng 2</t>
  </si>
  <si>
    <t>Hạng 3</t>
  </si>
  <si>
    <t>Cộng</t>
  </si>
  <si>
    <t>Thuế</t>
  </si>
  <si>
    <t>D.tích</t>
  </si>
  <si>
    <t>Tổng cộng</t>
  </si>
  <si>
    <t>Cây điều</t>
  </si>
  <si>
    <t>Hạng 4</t>
  </si>
  <si>
    <t>Hạng 5</t>
  </si>
  <si>
    <t>Cây cà phê</t>
  </si>
  <si>
    <t>Cây cao su trong dân</t>
  </si>
  <si>
    <t>Vườn cây</t>
  </si>
  <si>
    <t>TỔNG HỢP MIỄN, GIẢM THUẾ SDĐNN NĂM 2007</t>
  </si>
  <si>
    <t>Cây hàng năm</t>
  </si>
  <si>
    <t>Hạng 6</t>
  </si>
  <si>
    <t>Thuế: Kg qui lúa</t>
  </si>
  <si>
    <t>MG thuế SDĐNN theo Thông tư 112/2003/TT-BTC ngày 19/11/03</t>
  </si>
  <si>
    <t>Còn lại giảm 50%</t>
  </si>
  <si>
    <t xml:space="preserve"> còn phải thu</t>
  </si>
  <si>
    <t>Tổng DT</t>
  </si>
  <si>
    <t xml:space="preserve">Thuế </t>
  </si>
  <si>
    <t>thuế</t>
  </si>
  <si>
    <t>Toàn tỉnh</t>
  </si>
  <si>
    <t>Bộ thuế 2008</t>
  </si>
  <si>
    <t>(Kèm theo Quyết định số 1210/QĐ-UBND ngày 10 tháng 6 năm 2008 của UBND tỉnh)</t>
  </si>
  <si>
    <t>ĐVT: DT (ha); Thuế (kg qui lúa)</t>
  </si>
  <si>
    <t xml:space="preserve">Các Công ty Cao su </t>
  </si>
  <si>
    <t>Số TT</t>
  </si>
  <si>
    <t>ĐVT: Diện tích: ha</t>
  </si>
  <si>
    <t>Phú Riềng (Phước Long)</t>
  </si>
  <si>
    <t>Đồng Phú (Thị xã)</t>
  </si>
  <si>
    <t>Đồng Phú (Đồng Phú)</t>
  </si>
  <si>
    <t>Phú Riềng (Bù Đăng)</t>
  </si>
  <si>
    <t>Cty CS Lộc Ninh</t>
  </si>
  <si>
    <t>Bình Long (Chơn Thành)</t>
  </si>
  <si>
    <t>Cty Cao su</t>
  </si>
  <si>
    <t>Cty CS Sông Bé</t>
  </si>
  <si>
    <t>Cty CS Đồng Phú</t>
  </si>
  <si>
    <t>Tổng miễn, giảm</t>
  </si>
  <si>
    <t>Cty CS Phú Riềng</t>
  </si>
  <si>
    <t xml:space="preserve">Cty CS Bình Long </t>
  </si>
  <si>
    <t>Bình Long (Bình Long)</t>
  </si>
  <si>
    <t>Phú Riềng (Đồng Phú)</t>
  </si>
  <si>
    <t>Chơn Thành</t>
  </si>
  <si>
    <t>Bình Long</t>
  </si>
  <si>
    <t>Lộc Ninh</t>
  </si>
  <si>
    <t>Bù Đốp</t>
  </si>
  <si>
    <t>Đồng Phú</t>
  </si>
  <si>
    <t>Phước Long</t>
  </si>
  <si>
    <t>Bù Đăng</t>
  </si>
  <si>
    <t>Thị xã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</si>
</sst>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"/>
    <numFmt numFmtId="179" formatCode="_(* #,##0.0_);_(* \(#,##0.0\);_(* &quot;-&quot;??_);_(@_)"/>
    <numFmt numFmtId="180" formatCode="_(* #,##0_);_(* \(#,##0\);_(* &quot;-&quot;??_);_(@_)"/>
    <numFmt numFmtId="181" formatCode="#,##0.000"/>
    <numFmt numFmtId="182" formatCode="#,##0.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0_);_(* \(#,##0.00000000\);_(* &quot;-&quot;??_);_(@_)"/>
    <numFmt numFmtId="189" formatCode="_(* #,##0.000000000_);_(* \(#,##0.000000000\);_(* &quot;-&quot;??_);_(@_)"/>
    <numFmt numFmtId="190" formatCode="_(* #,##0.0000000000_);_(* \(#,##0.0000000000\);_(* &quot;-&quot;??_);_(@_)"/>
    <numFmt numFmtId="191" formatCode="_(* #,##0.00000000000_);_(* \(#,##0.00000000000\);_(* &quot;-&quot;??_);_(@_)"/>
    <numFmt numFmtId="192" formatCode="_(* #,##0.000000000000_);_(* \(#,##0.000000000000\);_(* &quot;-&quot;??_);_(@_)"/>
    <numFmt numFmtId="193" formatCode="_(* #,##0.0000000000000_);_(* \(#,##0.0000000000000\);_(* &quot;-&quot;??_);_(@_)"/>
    <numFmt numFmtId="194" formatCode="_(* #,##0.00000000000000_);_(* \(#,##0.00000000000000\);_(* &quot;-&quot;??_);_(@_)"/>
    <numFmt numFmtId="195" formatCode="_(* #,##0.000000000000000_);_(* \(#,##0.000000000000000\);_(* &quot;-&quot;??_);_(@_)"/>
    <numFmt numFmtId="196" formatCode="_(* #,##0.0000000000000000_);_(* \(#,##0.0000000000000000\);_(* &quot;-&quot;??_);_(@_)"/>
    <numFmt numFmtId="197" formatCode="_(* #,##0.0000000000000000_);_(* \(#,##0.0000000000000000\);_(* &quot;-&quot;????????????????_);_(@_)"/>
    <numFmt numFmtId="198" formatCode="0.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.00000000000000"/>
    <numFmt numFmtId="209" formatCode="#,##0.000000000000000"/>
    <numFmt numFmtId="210" formatCode="#,##0.0000000000000000"/>
    <numFmt numFmtId="211" formatCode="#,##0.00000000000000000"/>
    <numFmt numFmtId="212" formatCode="#,##0.00;[Red]#,##0.00"/>
    <numFmt numFmtId="213" formatCode="0.000"/>
    <numFmt numFmtId="214" formatCode="_(* #,##0.0_);_(* \(#,##0.0\);_(* &quot;-&quot;?_);_(@_)"/>
    <numFmt numFmtId="215" formatCode="_(* #,##0_);_(* \(#,##0\);_(* &quot;-&quot;?_);_(@_)"/>
    <numFmt numFmtId="216" formatCode="_(* #,##0.000_);_(* \(#,##0.000\);_(* &quot;-&quot;???_);_(@_)"/>
    <numFmt numFmtId="217" formatCode="#,##0.000;[Red]#,##0.000"/>
    <numFmt numFmtId="218" formatCode="#,##0.0000;[Red]#,##0.0000"/>
    <numFmt numFmtId="219" formatCode="#,##0.00000;[Red]#,##0.00000"/>
  </numFmts>
  <fonts count="29">
    <font>
      <sz val="13"/>
      <name val=".VnTime"/>
      <family val="0"/>
    </font>
    <font>
      <b/>
      <sz val="13"/>
      <name val="Times New Roman"/>
      <family val="1"/>
    </font>
    <font>
      <b/>
      <sz val="13"/>
      <name val=".VnTimeH"/>
      <family val="2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3"/>
      <name val=".VnTime"/>
      <family val="2"/>
    </font>
    <font>
      <sz val="13"/>
      <name val="Times New Roman"/>
      <family val="1"/>
    </font>
    <font>
      <sz val="9"/>
      <name val="Arial"/>
      <family val="2"/>
    </font>
    <font>
      <b/>
      <sz val="13"/>
      <name val=".VnTime"/>
      <family val="0"/>
    </font>
    <font>
      <sz val="8"/>
      <name val=".VnTime"/>
      <family val="0"/>
    </font>
    <font>
      <sz val="12"/>
      <name val=".VnTime"/>
      <family val="0"/>
    </font>
    <font>
      <sz val="10"/>
      <name val=".VnTime"/>
      <family val="0"/>
    </font>
    <font>
      <sz val="11"/>
      <name val=".VnTime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.VnTimeH"/>
      <family val="2"/>
    </font>
    <font>
      <b/>
      <sz val="14"/>
      <name val=".VnTimeH"/>
      <family val="2"/>
    </font>
    <font>
      <sz val="14"/>
      <name val=".VnTime"/>
      <family val="0"/>
    </font>
    <font>
      <sz val="16"/>
      <name val=".VnTime"/>
      <family val="0"/>
    </font>
    <font>
      <sz val="9"/>
      <name val=".VnTime"/>
      <family val="0"/>
    </font>
    <font>
      <sz val="9"/>
      <color indexed="10"/>
      <name val="Arial"/>
      <family val="2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0"/>
    </font>
    <font>
      <i/>
      <sz val="14"/>
      <name val=".VnTime"/>
      <family val="2"/>
    </font>
    <font>
      <b/>
      <sz val="12"/>
      <name val="Times New Roman"/>
      <family val="1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3" fontId="0" fillId="0" borderId="0" xfId="15" applyNumberFormat="1" applyFill="1" applyBorder="1" applyAlignment="1">
      <alignment horizontal="center" vertical="center"/>
    </xf>
    <xf numFmtId="180" fontId="0" fillId="0" borderId="0" xfId="15" applyNumberFormat="1" applyFill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4" xfId="0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" fontId="13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5" xfId="0" applyNumberFormat="1" applyFont="1" applyBorder="1" applyAlignment="1">
      <alignment vertical="center"/>
    </xf>
    <xf numFmtId="43" fontId="13" fillId="0" borderId="8" xfId="15" applyFont="1" applyBorder="1" applyAlignment="1">
      <alignment vertical="center"/>
    </xf>
    <xf numFmtId="4" fontId="13" fillId="0" borderId="16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43" fontId="14" fillId="0" borderId="12" xfId="15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4" fontId="14" fillId="0" borderId="1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14" xfId="0" applyNumberFormat="1" applyFont="1" applyBorder="1" applyAlignment="1">
      <alignment horizontal="left"/>
    </xf>
    <xf numFmtId="3" fontId="13" fillId="0" borderId="14" xfId="0" applyNumberFormat="1" applyFont="1" applyBorder="1" applyAlignment="1">
      <alignment/>
    </xf>
    <xf numFmtId="180" fontId="13" fillId="0" borderId="14" xfId="15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0" fontId="16" fillId="0" borderId="8" xfId="0" applyNumberFormat="1" applyFont="1" applyBorder="1" applyAlignment="1">
      <alignment horizontal="left"/>
    </xf>
    <xf numFmtId="3" fontId="13" fillId="0" borderId="8" xfId="0" applyNumberFormat="1" applyFont="1" applyBorder="1" applyAlignment="1">
      <alignment/>
    </xf>
    <xf numFmtId="180" fontId="13" fillId="0" borderId="8" xfId="15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0" fontId="16" fillId="0" borderId="18" xfId="0" applyNumberFormat="1" applyFont="1" applyBorder="1" applyAlignment="1">
      <alignment horizontal="left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0" fillId="0" borderId="0" xfId="15" applyNumberFormat="1" applyAlignment="1">
      <alignment vertical="center"/>
    </xf>
    <xf numFmtId="180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6" fillId="0" borderId="0" xfId="0" applyFont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/>
    </xf>
    <xf numFmtId="43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180" fontId="7" fillId="0" borderId="0" xfId="15" applyNumberFormat="1" applyFont="1" applyBorder="1" applyAlignment="1">
      <alignment vertical="center"/>
    </xf>
    <xf numFmtId="43" fontId="0" fillId="0" borderId="0" xfId="15" applyFont="1" applyAlignment="1">
      <alignment/>
    </xf>
    <xf numFmtId="180" fontId="22" fillId="0" borderId="0" xfId="15" applyNumberFormat="1" applyFont="1" applyBorder="1" applyAlignment="1">
      <alignment vertical="center"/>
    </xf>
    <xf numFmtId="180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3" fontId="9" fillId="0" borderId="0" xfId="0" applyNumberFormat="1" applyFont="1" applyAlignment="1">
      <alignment/>
    </xf>
    <xf numFmtId="180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43" fontId="21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4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4" fillId="0" borderId="2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23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7" fillId="0" borderId="28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left" vertical="center"/>
    </xf>
    <xf numFmtId="43" fontId="13" fillId="0" borderId="14" xfId="15" applyNumberFormat="1" applyFont="1" applyBorder="1" applyAlignment="1">
      <alignment vertical="center"/>
    </xf>
    <xf numFmtId="180" fontId="13" fillId="0" borderId="14" xfId="15" applyNumberFormat="1" applyFont="1" applyBorder="1" applyAlignment="1">
      <alignment vertical="center"/>
    </xf>
    <xf numFmtId="43" fontId="13" fillId="0" borderId="14" xfId="0" applyNumberFormat="1" applyFont="1" applyBorder="1" applyAlignment="1">
      <alignment vertical="center"/>
    </xf>
    <xf numFmtId="180" fontId="13" fillId="0" borderId="14" xfId="0" applyNumberFormat="1" applyFont="1" applyBorder="1" applyAlignment="1">
      <alignment vertical="center"/>
    </xf>
    <xf numFmtId="180" fontId="13" fillId="0" borderId="15" xfId="0" applyNumberFormat="1" applyFont="1" applyBorder="1" applyAlignment="1">
      <alignment vertical="center"/>
    </xf>
    <xf numFmtId="0" fontId="16" fillId="0" borderId="8" xfId="0" applyNumberFormat="1" applyFont="1" applyBorder="1" applyAlignment="1">
      <alignment horizontal="left" vertical="center"/>
    </xf>
    <xf numFmtId="43" fontId="13" fillId="0" borderId="8" xfId="15" applyNumberFormat="1" applyFont="1" applyBorder="1" applyAlignment="1">
      <alignment vertical="center"/>
    </xf>
    <xf numFmtId="180" fontId="13" fillId="0" borderId="8" xfId="15" applyNumberFormat="1" applyFont="1" applyBorder="1" applyAlignment="1">
      <alignment vertical="center"/>
    </xf>
    <xf numFmtId="43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180" fontId="13" fillId="0" borderId="9" xfId="0" applyNumberFormat="1" applyFont="1" applyBorder="1" applyAlignment="1">
      <alignment vertical="center"/>
    </xf>
    <xf numFmtId="180" fontId="13" fillId="0" borderId="9" xfId="15" applyNumberFormat="1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left" vertical="center"/>
    </xf>
    <xf numFmtId="43" fontId="13" fillId="0" borderId="16" xfId="15" applyNumberFormat="1" applyFont="1" applyBorder="1" applyAlignment="1">
      <alignment vertical="center"/>
    </xf>
    <xf numFmtId="180" fontId="13" fillId="0" borderId="16" xfId="15" applyNumberFormat="1" applyFont="1" applyBorder="1" applyAlignment="1">
      <alignment vertical="center"/>
    </xf>
    <xf numFmtId="43" fontId="13" fillId="0" borderId="16" xfId="0" applyNumberFormat="1" applyFont="1" applyBorder="1" applyAlignment="1">
      <alignment vertical="center"/>
    </xf>
    <xf numFmtId="180" fontId="13" fillId="0" borderId="16" xfId="0" applyNumberFormat="1" applyFont="1" applyBorder="1" applyAlignment="1">
      <alignment vertical="center"/>
    </xf>
    <xf numFmtId="180" fontId="13" fillId="0" borderId="17" xfId="0" applyNumberFormat="1" applyFont="1" applyBorder="1" applyAlignment="1">
      <alignment vertical="center"/>
    </xf>
    <xf numFmtId="0" fontId="24" fillId="0" borderId="39" xfId="0" applyNumberFormat="1" applyFont="1" applyBorder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180" fontId="14" fillId="0" borderId="12" xfId="15" applyNumberFormat="1" applyFont="1" applyBorder="1" applyAlignment="1">
      <alignment vertical="center"/>
    </xf>
    <xf numFmtId="43" fontId="14" fillId="0" borderId="12" xfId="0" applyNumberFormat="1" applyFont="1" applyBorder="1" applyAlignment="1">
      <alignment vertical="center"/>
    </xf>
    <xf numFmtId="180" fontId="14" fillId="0" borderId="12" xfId="0" applyNumberFormat="1" applyFont="1" applyBorder="1" applyAlignment="1">
      <alignment vertical="center"/>
    </xf>
    <xf numFmtId="180" fontId="14" fillId="0" borderId="13" xfId="0" applyNumberFormat="1" applyFont="1" applyBorder="1" applyAlignment="1">
      <alignment vertic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178" fontId="13" fillId="0" borderId="14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178" fontId="13" fillId="0" borderId="8" xfId="0" applyNumberFormat="1" applyFont="1" applyBorder="1" applyAlignment="1">
      <alignment/>
    </xf>
    <xf numFmtId="179" fontId="13" fillId="0" borderId="8" xfId="15" applyNumberFormat="1" applyFont="1" applyBorder="1" applyAlignment="1">
      <alignment/>
    </xf>
    <xf numFmtId="0" fontId="12" fillId="0" borderId="41" xfId="0" applyFont="1" applyBorder="1" applyAlignment="1">
      <alignment horizontal="center"/>
    </xf>
    <xf numFmtId="178" fontId="13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180" fontId="13" fillId="0" borderId="16" xfId="15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0" fontId="24" fillId="0" borderId="19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24" fillId="0" borderId="37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16" fillId="0" borderId="8" xfId="0" applyNumberFormat="1" applyFont="1" applyBorder="1" applyAlignment="1">
      <alignment vertical="center"/>
    </xf>
    <xf numFmtId="0" fontId="24" fillId="0" borderId="8" xfId="0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43" fontId="14" fillId="0" borderId="8" xfId="15" applyFont="1" applyBorder="1" applyAlignment="1">
      <alignment vertical="center"/>
    </xf>
    <xf numFmtId="180" fontId="14" fillId="0" borderId="8" xfId="15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24" fillId="0" borderId="44" xfId="0" applyNumberFormat="1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4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6" fillId="0" borderId="6" xfId="0" applyNumberFormat="1" applyFont="1" applyBorder="1" applyAlignment="1">
      <alignment horizontal="left" vertical="center"/>
    </xf>
    <xf numFmtId="0" fontId="16" fillId="0" borderId="1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4" fillId="0" borderId="0" xfId="0" applyNumberFormat="1" applyFont="1" applyAlignment="1">
      <alignment horizontal="center"/>
    </xf>
    <xf numFmtId="3" fontId="13" fillId="0" borderId="6" xfId="0" applyNumberFormat="1" applyFont="1" applyBorder="1" applyAlignment="1">
      <alignment vertical="center"/>
    </xf>
    <xf numFmtId="180" fontId="13" fillId="0" borderId="5" xfId="15" applyNumberFormat="1" applyFont="1" applyBorder="1" applyAlignment="1">
      <alignment vertical="center"/>
    </xf>
    <xf numFmtId="43" fontId="13" fillId="0" borderId="5" xfId="15" applyNumberFormat="1" applyFont="1" applyBorder="1" applyAlignment="1">
      <alignment vertical="center"/>
    </xf>
    <xf numFmtId="180" fontId="13" fillId="0" borderId="10" xfId="15" applyNumberFormat="1" applyFont="1" applyBorder="1" applyAlignment="1">
      <alignment vertical="center"/>
    </xf>
    <xf numFmtId="43" fontId="13" fillId="0" borderId="10" xfId="15" applyNumberFormat="1" applyFont="1" applyBorder="1" applyAlignment="1">
      <alignment vertical="center"/>
    </xf>
    <xf numFmtId="0" fontId="24" fillId="0" borderId="46" xfId="0" applyNumberFormat="1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178" fontId="14" fillId="0" borderId="12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</xdr:row>
      <xdr:rowOff>9525</xdr:rowOff>
    </xdr:from>
    <xdr:to>
      <xdr:col>3</xdr:col>
      <xdr:colOff>47625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590550" y="46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552450</xdr:colOff>
      <xdr:row>2</xdr:row>
      <xdr:rowOff>19050</xdr:rowOff>
    </xdr:from>
    <xdr:to>
      <xdr:col>9</xdr:col>
      <xdr:colOff>666750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972175" y="47625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9525</xdr:rowOff>
    </xdr:from>
    <xdr:to>
      <xdr:col>10</xdr:col>
      <xdr:colOff>209550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5534025" y="14097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6</xdr:row>
      <xdr:rowOff>57150</xdr:rowOff>
    </xdr:from>
    <xdr:to>
      <xdr:col>8</xdr:col>
      <xdr:colOff>504825</xdr:colOff>
      <xdr:row>6</xdr:row>
      <xdr:rowOff>57150</xdr:rowOff>
    </xdr:to>
    <xdr:sp>
      <xdr:nvSpPr>
        <xdr:cNvPr id="1" name="Line 1"/>
        <xdr:cNvSpPr>
          <a:spLocks/>
        </xdr:cNvSpPr>
      </xdr:nvSpPr>
      <xdr:spPr>
        <a:xfrm>
          <a:off x="5514975" y="1409700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</xdr:row>
      <xdr:rowOff>9525</xdr:rowOff>
    </xdr:from>
    <xdr:to>
      <xdr:col>3</xdr:col>
      <xdr:colOff>152400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009650" y="4667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571500</xdr:colOff>
      <xdr:row>2</xdr:row>
      <xdr:rowOff>9525</xdr:rowOff>
    </xdr:from>
    <xdr:to>
      <xdr:col>8</xdr:col>
      <xdr:colOff>333375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962650" y="46672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114300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5505450" y="12287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0</xdr:rowOff>
    </xdr:from>
    <xdr:to>
      <xdr:col>2</xdr:col>
      <xdr:colOff>581025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33425" y="4572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152400</xdr:colOff>
      <xdr:row>2</xdr:row>
      <xdr:rowOff>0</xdr:rowOff>
    </xdr:from>
    <xdr:to>
      <xdr:col>9</xdr:col>
      <xdr:colOff>381000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334000" y="4572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266700</xdr:colOff>
      <xdr:row>6</xdr:row>
      <xdr:rowOff>28575</xdr:rowOff>
    </xdr:from>
    <xdr:to>
      <xdr:col>10</xdr:col>
      <xdr:colOff>647700</xdr:colOff>
      <xdr:row>6</xdr:row>
      <xdr:rowOff>28575</xdr:rowOff>
    </xdr:to>
    <xdr:sp>
      <xdr:nvSpPr>
        <xdr:cNvPr id="3" name="Line 3"/>
        <xdr:cNvSpPr>
          <a:spLocks/>
        </xdr:cNvSpPr>
      </xdr:nvSpPr>
      <xdr:spPr>
        <a:xfrm>
          <a:off x="5448300" y="13906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</xdr:row>
      <xdr:rowOff>9525</xdr:rowOff>
    </xdr:from>
    <xdr:to>
      <xdr:col>2</xdr:col>
      <xdr:colOff>628650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7715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247650</xdr:colOff>
      <xdr:row>2</xdr:row>
      <xdr:rowOff>19050</xdr:rowOff>
    </xdr:from>
    <xdr:to>
      <xdr:col>9</xdr:col>
      <xdr:colOff>390525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5734050" y="4572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409575</xdr:colOff>
      <xdr:row>5</xdr:row>
      <xdr:rowOff>295275</xdr:rowOff>
    </xdr:from>
    <xdr:to>
      <xdr:col>9</xdr:col>
      <xdr:colOff>885825</xdr:colOff>
      <xdr:row>5</xdr:row>
      <xdr:rowOff>295275</xdr:rowOff>
    </xdr:to>
    <xdr:sp>
      <xdr:nvSpPr>
        <xdr:cNvPr id="3" name="Line 3"/>
        <xdr:cNvSpPr>
          <a:spLocks/>
        </xdr:cNvSpPr>
      </xdr:nvSpPr>
      <xdr:spPr>
        <a:xfrm>
          <a:off x="5105400" y="1419225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219075</xdr:rowOff>
    </xdr:from>
    <xdr:to>
      <xdr:col>2</xdr:col>
      <xdr:colOff>600075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695325" y="4476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304800</xdr:colOff>
      <xdr:row>2</xdr:row>
      <xdr:rowOff>9525</xdr:rowOff>
    </xdr:from>
    <xdr:to>
      <xdr:col>9</xdr:col>
      <xdr:colOff>447675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467350" y="4667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771525</xdr:colOff>
      <xdr:row>6</xdr:row>
      <xdr:rowOff>19050</xdr:rowOff>
    </xdr:from>
    <xdr:to>
      <xdr:col>10</xdr:col>
      <xdr:colOff>209550</xdr:colOff>
      <xdr:row>6</xdr:row>
      <xdr:rowOff>19050</xdr:rowOff>
    </xdr:to>
    <xdr:sp>
      <xdr:nvSpPr>
        <xdr:cNvPr id="3" name="Line 3"/>
        <xdr:cNvSpPr>
          <a:spLocks/>
        </xdr:cNvSpPr>
      </xdr:nvSpPr>
      <xdr:spPr>
        <a:xfrm>
          <a:off x="5048250" y="1457325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9525</xdr:rowOff>
    </xdr:from>
    <xdr:to>
      <xdr:col>8</xdr:col>
      <xdr:colOff>714375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5562600" y="4667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257175</xdr:colOff>
      <xdr:row>2</xdr:row>
      <xdr:rowOff>9525</xdr:rowOff>
    </xdr:from>
    <xdr:to>
      <xdr:col>2</xdr:col>
      <xdr:colOff>95250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257175" y="4667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19050</xdr:rowOff>
    </xdr:from>
    <xdr:to>
      <xdr:col>9</xdr:col>
      <xdr:colOff>542925</xdr:colOff>
      <xdr:row>6</xdr:row>
      <xdr:rowOff>19050</xdr:rowOff>
    </xdr:to>
    <xdr:sp>
      <xdr:nvSpPr>
        <xdr:cNvPr id="3" name="Line 4"/>
        <xdr:cNvSpPr>
          <a:spLocks/>
        </xdr:cNvSpPr>
      </xdr:nvSpPr>
      <xdr:spPr>
        <a:xfrm>
          <a:off x="5238750" y="142875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0</xdr:rowOff>
    </xdr:from>
    <xdr:to>
      <xdr:col>2</xdr:col>
      <xdr:colOff>209550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4572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838200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429250" y="4572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790575</xdr:colOff>
      <xdr:row>5</xdr:row>
      <xdr:rowOff>266700</xdr:rowOff>
    </xdr:from>
    <xdr:to>
      <xdr:col>9</xdr:col>
      <xdr:colOff>723900</xdr:colOff>
      <xdr:row>5</xdr:row>
      <xdr:rowOff>266700</xdr:rowOff>
    </xdr:to>
    <xdr:sp>
      <xdr:nvSpPr>
        <xdr:cNvPr id="3" name="Line 3"/>
        <xdr:cNvSpPr>
          <a:spLocks/>
        </xdr:cNvSpPr>
      </xdr:nvSpPr>
      <xdr:spPr>
        <a:xfrm>
          <a:off x="5324475" y="13906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Tong%20hop%20Bo%20SDNN%20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 Cay HN - LN"/>
      <sheetName val="TH LBo thue 2008"/>
      <sheetName val="Chi tiet cay lau nam"/>
      <sheetName val="Chi tiet cay lau nam (tt)"/>
      <sheetName val="LBo thue Cty cao su"/>
      <sheetName val="Thi xa"/>
      <sheetName val="Binh long"/>
      <sheetName val="Chon thanh"/>
      <sheetName val="Loc ninh"/>
      <sheetName val="Bu dop"/>
      <sheetName val="Dong phu"/>
      <sheetName val="Phuoc long"/>
      <sheetName val="Bu dang"/>
      <sheetName val="TH M.giam cay HN-LN trong dan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</sheetNames>
    <sheetDataSet>
      <sheetData sheetId="0">
        <row r="10">
          <cell r="C10">
            <v>0</v>
          </cell>
          <cell r="D10">
            <v>0</v>
          </cell>
          <cell r="E10">
            <v>1937.12</v>
          </cell>
          <cell r="G10">
            <v>96856</v>
          </cell>
        </row>
        <row r="11">
          <cell r="C11">
            <v>10.3</v>
          </cell>
          <cell r="D11">
            <v>641.9</v>
          </cell>
          <cell r="E11">
            <v>2544.5</v>
          </cell>
          <cell r="G11">
            <v>245651</v>
          </cell>
        </row>
        <row r="12">
          <cell r="C12">
            <v>34.3</v>
          </cell>
          <cell r="D12">
            <v>484.98</v>
          </cell>
          <cell r="E12">
            <v>476.54</v>
          </cell>
          <cell r="G12">
            <v>120727.40000000001</v>
          </cell>
        </row>
        <row r="13">
          <cell r="C13">
            <v>0</v>
          </cell>
          <cell r="D13">
            <v>1900.53</v>
          </cell>
          <cell r="E13">
            <v>2777.27</v>
          </cell>
          <cell r="G13">
            <v>480959.9</v>
          </cell>
        </row>
        <row r="14">
          <cell r="C14">
            <v>0</v>
          </cell>
          <cell r="D14">
            <v>835</v>
          </cell>
          <cell r="E14">
            <v>3114</v>
          </cell>
          <cell r="G14">
            <v>306000</v>
          </cell>
        </row>
        <row r="15">
          <cell r="C15">
            <v>0</v>
          </cell>
          <cell r="D15">
            <v>0</v>
          </cell>
          <cell r="E15">
            <v>3944.32</v>
          </cell>
          <cell r="G15">
            <v>197216</v>
          </cell>
        </row>
        <row r="16">
          <cell r="C16">
            <v>0</v>
          </cell>
          <cell r="D16">
            <v>318.3</v>
          </cell>
          <cell r="E16">
            <v>809.42</v>
          </cell>
          <cell r="G16">
            <v>97765</v>
          </cell>
        </row>
        <row r="17">
          <cell r="C17">
            <v>0</v>
          </cell>
          <cell r="D17">
            <v>70.537</v>
          </cell>
          <cell r="E17">
            <v>678.345</v>
          </cell>
        </row>
      </sheetData>
      <sheetData sheetId="1">
        <row r="18">
          <cell r="N18">
            <v>98669.296</v>
          </cell>
        </row>
      </sheetData>
      <sheetData sheetId="3">
        <row r="17">
          <cell r="F17">
            <v>335564</v>
          </cell>
        </row>
        <row r="21">
          <cell r="F21">
            <v>4145256</v>
          </cell>
        </row>
      </sheetData>
      <sheetData sheetId="4">
        <row r="13">
          <cell r="E13">
            <v>0</v>
          </cell>
          <cell r="F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E14">
            <v>0</v>
          </cell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1816.45</v>
          </cell>
          <cell r="E15">
            <v>1816.45</v>
          </cell>
          <cell r="F15">
            <v>999047.5</v>
          </cell>
          <cell r="I15">
            <v>908.225</v>
          </cell>
          <cell r="J15">
            <v>499523.8</v>
          </cell>
          <cell r="K15">
            <v>908.225</v>
          </cell>
          <cell r="L15">
            <v>499523.8</v>
          </cell>
          <cell r="N15">
            <v>499522.8</v>
          </cell>
        </row>
        <row r="18">
          <cell r="C18">
            <v>1624.4</v>
          </cell>
          <cell r="E18">
            <v>1624.4</v>
          </cell>
          <cell r="F18">
            <v>893420</v>
          </cell>
          <cell r="J18">
            <v>446710</v>
          </cell>
          <cell r="K18">
            <v>812.2</v>
          </cell>
          <cell r="L18">
            <v>446710</v>
          </cell>
          <cell r="M18">
            <v>812.2</v>
          </cell>
          <cell r="N18">
            <v>446709.99</v>
          </cell>
        </row>
        <row r="19">
          <cell r="C19">
            <v>4883.04</v>
          </cell>
          <cell r="E19">
            <v>4883.04</v>
          </cell>
          <cell r="F19">
            <v>2685672</v>
          </cell>
          <cell r="I19">
            <v>2441.52</v>
          </cell>
          <cell r="J19">
            <v>1342836</v>
          </cell>
          <cell r="K19">
            <v>2441.52</v>
          </cell>
          <cell r="L19">
            <v>1342836</v>
          </cell>
          <cell r="M19">
            <v>2441.52</v>
          </cell>
          <cell r="N19">
            <v>1342836</v>
          </cell>
        </row>
        <row r="21">
          <cell r="F21">
            <v>0</v>
          </cell>
          <cell r="M21">
            <v>0</v>
          </cell>
          <cell r="N21">
            <v>0</v>
          </cell>
        </row>
        <row r="22"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</sheetData>
      <sheetData sheetId="5">
        <row r="11">
          <cell r="D11">
            <v>6.63</v>
          </cell>
          <cell r="I11">
            <v>2652</v>
          </cell>
          <cell r="L11">
            <v>6.63</v>
          </cell>
          <cell r="M11">
            <v>2652</v>
          </cell>
        </row>
        <row r="12">
          <cell r="F12">
            <v>1221.66</v>
          </cell>
          <cell r="I12">
            <v>97732.8</v>
          </cell>
          <cell r="L12">
            <v>1221.66</v>
          </cell>
          <cell r="M12">
            <v>97732.8</v>
          </cell>
        </row>
        <row r="13">
          <cell r="D13">
            <v>37</v>
          </cell>
          <cell r="I13">
            <v>14800</v>
          </cell>
          <cell r="L13">
            <v>37</v>
          </cell>
          <cell r="M13">
            <v>14800</v>
          </cell>
        </row>
        <row r="14">
          <cell r="C14">
            <v>5</v>
          </cell>
          <cell r="I14">
            <v>2750</v>
          </cell>
          <cell r="L14">
            <v>5</v>
          </cell>
          <cell r="M14">
            <v>2750</v>
          </cell>
        </row>
        <row r="15">
          <cell r="D15">
            <v>57.178</v>
          </cell>
          <cell r="I15">
            <v>22871.199999999997</v>
          </cell>
          <cell r="L15">
            <v>57.178</v>
          </cell>
          <cell r="M15">
            <v>22871.199999999997</v>
          </cell>
        </row>
        <row r="16">
          <cell r="L16">
            <v>1937.12</v>
          </cell>
          <cell r="M16">
            <v>96856</v>
          </cell>
        </row>
      </sheetData>
      <sheetData sheetId="6">
        <row r="11">
          <cell r="C11">
            <v>399.86</v>
          </cell>
          <cell r="D11">
            <v>250.24</v>
          </cell>
          <cell r="I11">
            <v>320019</v>
          </cell>
          <cell r="J11">
            <v>31</v>
          </cell>
          <cell r="K11">
            <v>17050</v>
          </cell>
          <cell r="L11">
            <v>619.1</v>
          </cell>
          <cell r="M11">
            <v>302969</v>
          </cell>
        </row>
        <row r="12">
          <cell r="E12">
            <v>3768.93</v>
          </cell>
          <cell r="F12">
            <v>259.65</v>
          </cell>
          <cell r="I12">
            <v>774558</v>
          </cell>
          <cell r="J12">
            <v>702</v>
          </cell>
          <cell r="K12">
            <v>140400</v>
          </cell>
          <cell r="L12">
            <v>3326.58</v>
          </cell>
          <cell r="M12">
            <v>634158</v>
          </cell>
        </row>
        <row r="13">
          <cell r="D13">
            <v>166.83</v>
          </cell>
          <cell r="E13">
            <v>109.44</v>
          </cell>
          <cell r="I13">
            <v>88620</v>
          </cell>
          <cell r="L13">
            <v>276.27</v>
          </cell>
          <cell r="M13">
            <v>88620</v>
          </cell>
        </row>
        <row r="14">
          <cell r="C14">
            <v>1491.31</v>
          </cell>
          <cell r="D14">
            <v>0</v>
          </cell>
          <cell r="I14">
            <v>820220.5</v>
          </cell>
          <cell r="L14">
            <v>1491.31</v>
          </cell>
          <cell r="M14">
            <v>820220.5</v>
          </cell>
        </row>
        <row r="15">
          <cell r="E15">
            <v>95.7</v>
          </cell>
          <cell r="I15">
            <v>19140</v>
          </cell>
          <cell r="L15">
            <v>95.7</v>
          </cell>
          <cell r="M15">
            <v>19140</v>
          </cell>
        </row>
        <row r="16">
          <cell r="J16">
            <v>622</v>
          </cell>
          <cell r="K16">
            <v>58270</v>
          </cell>
          <cell r="L16">
            <v>2574.7</v>
          </cell>
          <cell r="M16">
            <v>187381</v>
          </cell>
        </row>
      </sheetData>
      <sheetData sheetId="7">
        <row r="10">
          <cell r="C10">
            <v>7.59</v>
          </cell>
          <cell r="D10">
            <v>62.476</v>
          </cell>
          <cell r="I10">
            <v>29164.9</v>
          </cell>
          <cell r="J10">
            <v>2.65</v>
          </cell>
          <cell r="K10">
            <v>1457.5</v>
          </cell>
          <cell r="L10">
            <v>67.416</v>
          </cell>
          <cell r="M10">
            <v>27707.4</v>
          </cell>
        </row>
        <row r="11">
          <cell r="E11">
            <v>1298.4</v>
          </cell>
          <cell r="F11">
            <v>240.95</v>
          </cell>
          <cell r="I11">
            <v>278956</v>
          </cell>
          <cell r="J11">
            <v>140.87</v>
          </cell>
          <cell r="K11">
            <v>28174</v>
          </cell>
          <cell r="L11">
            <v>1398.48</v>
          </cell>
          <cell r="M11">
            <v>250782</v>
          </cell>
        </row>
        <row r="12">
          <cell r="D12">
            <v>13.08</v>
          </cell>
          <cell r="I12">
            <v>5232</v>
          </cell>
          <cell r="L12">
            <v>13.08</v>
          </cell>
          <cell r="M12">
            <v>5232</v>
          </cell>
        </row>
        <row r="13">
          <cell r="C13">
            <v>3398.76</v>
          </cell>
          <cell r="I13">
            <v>1869318.0000000002</v>
          </cell>
          <cell r="J13">
            <v>4</v>
          </cell>
          <cell r="K13">
            <v>2200</v>
          </cell>
          <cell r="L13">
            <v>3394.76</v>
          </cell>
          <cell r="M13">
            <v>1867118.0000000002</v>
          </cell>
        </row>
        <row r="14">
          <cell r="D14">
            <v>78.39</v>
          </cell>
          <cell r="I14">
            <v>31356</v>
          </cell>
          <cell r="L14">
            <v>78.39</v>
          </cell>
          <cell r="M14">
            <v>31356</v>
          </cell>
        </row>
        <row r="15">
          <cell r="J15">
            <v>50.25</v>
          </cell>
          <cell r="K15">
            <v>9045</v>
          </cell>
          <cell r="L15">
            <v>945.57</v>
          </cell>
          <cell r="M15">
            <v>111682.4</v>
          </cell>
        </row>
      </sheetData>
      <sheetData sheetId="8">
        <row r="10">
          <cell r="C10">
            <v>1102.26</v>
          </cell>
          <cell r="D10">
            <v>224.78</v>
          </cell>
          <cell r="I10">
            <v>696155</v>
          </cell>
          <cell r="J10">
            <v>584.08</v>
          </cell>
          <cell r="K10">
            <v>316941</v>
          </cell>
          <cell r="L10">
            <v>742.9599999999999</v>
          </cell>
          <cell r="M10">
            <v>379214</v>
          </cell>
        </row>
        <row r="11">
          <cell r="E11">
            <v>1573.21</v>
          </cell>
          <cell r="I11">
            <v>314642</v>
          </cell>
          <cell r="J11">
            <v>864.32</v>
          </cell>
          <cell r="K11">
            <v>172864</v>
          </cell>
          <cell r="L11">
            <v>708.89</v>
          </cell>
          <cell r="M11">
            <v>141778</v>
          </cell>
        </row>
        <row r="12">
          <cell r="D12">
            <v>614.03</v>
          </cell>
          <cell r="I12">
            <v>245612</v>
          </cell>
          <cell r="J12">
            <v>312.68</v>
          </cell>
          <cell r="K12">
            <v>125072</v>
          </cell>
          <cell r="L12">
            <v>301.34999999999997</v>
          </cell>
          <cell r="M12">
            <v>120540</v>
          </cell>
        </row>
        <row r="13">
          <cell r="C13">
            <v>706.09</v>
          </cell>
          <cell r="I13">
            <v>388349.5</v>
          </cell>
          <cell r="J13">
            <v>354.56</v>
          </cell>
          <cell r="K13">
            <v>195008</v>
          </cell>
          <cell r="L13">
            <v>324.33</v>
          </cell>
          <cell r="M13">
            <v>178381</v>
          </cell>
          <cell r="N13">
            <v>13.6</v>
          </cell>
          <cell r="O13">
            <v>7480</v>
          </cell>
        </row>
        <row r="14">
          <cell r="D14">
            <v>226.16</v>
          </cell>
          <cell r="I14">
            <v>90464</v>
          </cell>
          <cell r="J14">
            <v>67.44</v>
          </cell>
          <cell r="K14">
            <v>26976</v>
          </cell>
          <cell r="L14">
            <v>158.72</v>
          </cell>
          <cell r="M14">
            <v>63488</v>
          </cell>
        </row>
        <row r="15">
          <cell r="J15">
            <v>2996.11</v>
          </cell>
          <cell r="K15">
            <v>345812</v>
          </cell>
          <cell r="L15">
            <v>1681.69</v>
          </cell>
          <cell r="M15">
            <v>135147.90000000002</v>
          </cell>
        </row>
      </sheetData>
      <sheetData sheetId="9">
        <row r="11">
          <cell r="C11">
            <v>378</v>
          </cell>
          <cell r="D11">
            <v>1345</v>
          </cell>
          <cell r="I11">
            <v>745900</v>
          </cell>
          <cell r="J11">
            <v>1053</v>
          </cell>
          <cell r="K11">
            <v>425850</v>
          </cell>
        </row>
        <row r="12">
          <cell r="E12">
            <v>2681.25</v>
          </cell>
          <cell r="F12">
            <v>154</v>
          </cell>
          <cell r="I12">
            <v>548570</v>
          </cell>
          <cell r="J12">
            <v>1040</v>
          </cell>
          <cell r="K12">
            <v>207960</v>
          </cell>
        </row>
        <row r="13">
          <cell r="D13">
            <v>284.06</v>
          </cell>
          <cell r="I13">
            <v>113624</v>
          </cell>
          <cell r="J13">
            <v>266</v>
          </cell>
          <cell r="K13">
            <v>106480</v>
          </cell>
        </row>
        <row r="14">
          <cell r="C14">
            <v>664.98</v>
          </cell>
          <cell r="I14">
            <v>365739</v>
          </cell>
          <cell r="J14">
            <v>242.3</v>
          </cell>
          <cell r="K14">
            <v>133265</v>
          </cell>
        </row>
        <row r="15">
          <cell r="D15">
            <v>412.2</v>
          </cell>
          <cell r="E15">
            <v>572.8</v>
          </cell>
          <cell r="F15">
            <v>12.9</v>
          </cell>
          <cell r="I15">
            <v>280472</v>
          </cell>
          <cell r="J15">
            <v>899</v>
          </cell>
          <cell r="K15">
            <v>250440</v>
          </cell>
        </row>
        <row r="16">
          <cell r="J16">
            <v>3708</v>
          </cell>
          <cell r="K16">
            <v>276790</v>
          </cell>
          <cell r="L16">
            <v>241</v>
          </cell>
          <cell r="M16">
            <v>29210</v>
          </cell>
        </row>
      </sheetData>
      <sheetData sheetId="10">
        <row r="11">
          <cell r="I11">
            <v>0</v>
          </cell>
          <cell r="J11">
            <v>0</v>
          </cell>
          <cell r="K11">
            <v>0</v>
          </cell>
        </row>
        <row r="12">
          <cell r="E12">
            <v>1731.04</v>
          </cell>
          <cell r="F12">
            <v>1982.85</v>
          </cell>
          <cell r="I12">
            <v>504836</v>
          </cell>
          <cell r="J12">
            <v>850.6</v>
          </cell>
          <cell r="K12">
            <v>68048</v>
          </cell>
          <cell r="L12">
            <v>2863.29</v>
          </cell>
          <cell r="M12">
            <v>436788</v>
          </cell>
        </row>
        <row r="13">
          <cell r="C13">
            <v>703.9</v>
          </cell>
          <cell r="D13">
            <v>82.34</v>
          </cell>
          <cell r="I13">
            <v>420081</v>
          </cell>
          <cell r="J13">
            <v>107.8</v>
          </cell>
          <cell r="K13">
            <v>59290</v>
          </cell>
          <cell r="L13">
            <v>678.44</v>
          </cell>
          <cell r="M13">
            <v>360791</v>
          </cell>
        </row>
        <row r="14">
          <cell r="C14">
            <v>268.77</v>
          </cell>
          <cell r="I14">
            <v>147824</v>
          </cell>
          <cell r="J14">
            <v>0</v>
          </cell>
          <cell r="L14">
            <v>196.77</v>
          </cell>
          <cell r="M14">
            <v>108224</v>
          </cell>
        </row>
        <row r="15">
          <cell r="I15">
            <v>0</v>
          </cell>
          <cell r="J15">
            <v>0</v>
          </cell>
          <cell r="K15">
            <v>0</v>
          </cell>
        </row>
        <row r="16">
          <cell r="J16">
            <v>584.4</v>
          </cell>
          <cell r="K16">
            <v>29220</v>
          </cell>
          <cell r="L16">
            <v>3359.92</v>
          </cell>
          <cell r="M16">
            <v>167996</v>
          </cell>
        </row>
      </sheetData>
      <sheetData sheetId="11">
        <row r="10">
          <cell r="C10">
            <v>10.39</v>
          </cell>
          <cell r="I10">
            <v>5714.5</v>
          </cell>
          <cell r="J10">
            <v>4.2</v>
          </cell>
          <cell r="K10">
            <v>2310</v>
          </cell>
          <cell r="L10">
            <v>6.19</v>
          </cell>
          <cell r="M10">
            <v>3404.5</v>
          </cell>
        </row>
        <row r="11">
          <cell r="E11">
            <v>7268.73</v>
          </cell>
          <cell r="F11">
            <v>5724.35</v>
          </cell>
          <cell r="I11">
            <v>1911694</v>
          </cell>
          <cell r="J11">
            <v>7019</v>
          </cell>
          <cell r="K11">
            <v>1297234</v>
          </cell>
          <cell r="L11">
            <v>5974.08</v>
          </cell>
          <cell r="M11">
            <v>614460</v>
          </cell>
        </row>
        <row r="12">
          <cell r="E12">
            <v>780.57</v>
          </cell>
          <cell r="I12">
            <v>156114</v>
          </cell>
          <cell r="J12">
            <v>283.49</v>
          </cell>
          <cell r="K12">
            <v>56698</v>
          </cell>
          <cell r="L12">
            <v>497.08000000000004</v>
          </cell>
          <cell r="M12">
            <v>99416</v>
          </cell>
        </row>
        <row r="13">
          <cell r="C13">
            <v>338.85</v>
          </cell>
          <cell r="D13">
            <v>372.99</v>
          </cell>
          <cell r="J13">
            <v>372.99</v>
          </cell>
          <cell r="K13">
            <v>149196</v>
          </cell>
          <cell r="L13">
            <v>219.55</v>
          </cell>
          <cell r="M13">
            <v>120752</v>
          </cell>
        </row>
        <row r="14">
          <cell r="I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263.19</v>
          </cell>
          <cell r="K15">
            <v>27900</v>
          </cell>
          <cell r="L15">
            <v>864.53</v>
          </cell>
          <cell r="M15">
            <v>69865</v>
          </cell>
        </row>
      </sheetData>
      <sheetData sheetId="12">
        <row r="10">
          <cell r="D10">
            <v>17.56</v>
          </cell>
          <cell r="I10">
            <v>7023.999999999999</v>
          </cell>
          <cell r="L10">
            <v>17.56</v>
          </cell>
          <cell r="M10">
            <v>7023.999999999999</v>
          </cell>
        </row>
        <row r="11">
          <cell r="E11">
            <v>19524.37</v>
          </cell>
          <cell r="F11">
            <v>2464</v>
          </cell>
          <cell r="I11">
            <v>4101994</v>
          </cell>
          <cell r="J11">
            <v>6023.26</v>
          </cell>
          <cell r="K11">
            <v>1204652</v>
          </cell>
          <cell r="L11">
            <v>15965.109999999999</v>
          </cell>
          <cell r="M11">
            <v>2897342</v>
          </cell>
        </row>
        <row r="12">
          <cell r="D12">
            <v>4264.74</v>
          </cell>
          <cell r="I12">
            <v>1705896</v>
          </cell>
          <cell r="J12">
            <v>593.59</v>
          </cell>
          <cell r="K12">
            <v>237436</v>
          </cell>
          <cell r="L12">
            <v>3671.1499999999996</v>
          </cell>
          <cell r="M12">
            <v>1468460</v>
          </cell>
        </row>
        <row r="13">
          <cell r="C13">
            <v>391.8</v>
          </cell>
          <cell r="I13">
            <v>215490</v>
          </cell>
          <cell r="J13">
            <v>142</v>
          </cell>
          <cell r="K13">
            <v>78100</v>
          </cell>
          <cell r="L13">
            <v>249.8</v>
          </cell>
          <cell r="M13">
            <v>137390</v>
          </cell>
        </row>
        <row r="14">
          <cell r="I14">
            <v>0</v>
          </cell>
          <cell r="L14">
            <v>0</v>
          </cell>
          <cell r="M14">
            <v>0</v>
          </cell>
        </row>
        <row r="15">
          <cell r="J15">
            <v>538.65</v>
          </cell>
          <cell r="K15">
            <v>26932.5</v>
          </cell>
          <cell r="L15">
            <v>210.23200000000008</v>
          </cell>
        </row>
      </sheetData>
      <sheetData sheetId="13">
        <row r="11">
          <cell r="H11">
            <v>3264.5879999999997</v>
          </cell>
          <cell r="I11">
            <v>1131082</v>
          </cell>
          <cell r="J11">
            <v>0</v>
          </cell>
          <cell r="K11">
            <v>0</v>
          </cell>
          <cell r="L11">
            <v>3264.588</v>
          </cell>
          <cell r="M11">
            <v>237662</v>
          </cell>
        </row>
        <row r="12">
          <cell r="H12">
            <v>9738.66</v>
          </cell>
          <cell r="I12">
            <v>2268208.5</v>
          </cell>
          <cell r="J12">
            <v>1355</v>
          </cell>
          <cell r="K12">
            <v>215720</v>
          </cell>
          <cell r="L12">
            <v>8383.66</v>
          </cell>
          <cell r="M12">
            <v>2052488.5</v>
          </cell>
          <cell r="N12">
            <v>0</v>
          </cell>
          <cell r="O12">
            <v>0</v>
          </cell>
        </row>
        <row r="13">
          <cell r="H13">
            <v>6095.466</v>
          </cell>
          <cell r="I13">
            <v>3333800.8000000003</v>
          </cell>
          <cell r="J13">
            <v>197.77</v>
          </cell>
          <cell r="K13">
            <v>40876.5</v>
          </cell>
          <cell r="L13">
            <v>5897.696</v>
          </cell>
          <cell r="M13">
            <v>2293877.8000000003</v>
          </cell>
        </row>
        <row r="14">
          <cell r="H14">
            <v>9124.33</v>
          </cell>
          <cell r="I14">
            <v>2216183.4</v>
          </cell>
          <cell r="J14">
            <v>5179.1900000000005</v>
          </cell>
          <cell r="K14">
            <v>1182673</v>
          </cell>
          <cell r="L14">
            <v>3917.9399999999996</v>
          </cell>
          <cell r="M14">
            <v>1018549.9</v>
          </cell>
        </row>
        <row r="15">
          <cell r="H15">
            <v>10454.189999999999</v>
          </cell>
          <cell r="I15">
            <v>2360305</v>
          </cell>
          <cell r="J15">
            <v>7208.3</v>
          </cell>
          <cell r="K15">
            <v>1400785</v>
          </cell>
          <cell r="L15">
            <v>3245.89</v>
          </cell>
          <cell r="M15">
            <v>959520</v>
          </cell>
          <cell r="N15">
            <v>0</v>
          </cell>
          <cell r="O15">
            <v>0</v>
          </cell>
        </row>
        <row r="16">
          <cell r="H16">
            <v>8713.22</v>
          </cell>
          <cell r="I16">
            <v>3955629</v>
          </cell>
          <cell r="J16">
            <v>1542.8</v>
          </cell>
          <cell r="K16">
            <v>156558</v>
          </cell>
          <cell r="L16">
            <v>7098.42</v>
          </cell>
          <cell r="M16">
            <v>1073799</v>
          </cell>
          <cell r="N16">
            <v>0</v>
          </cell>
          <cell r="O16">
            <v>0</v>
          </cell>
        </row>
        <row r="17">
          <cell r="H17">
            <v>15623.6</v>
          </cell>
          <cell r="I17">
            <v>2506852.5</v>
          </cell>
          <cell r="J17">
            <v>7942.869999999999</v>
          </cell>
          <cell r="K17">
            <v>1533339</v>
          </cell>
          <cell r="L17">
            <v>7561.429999999999</v>
          </cell>
          <cell r="M17">
            <v>907897.5</v>
          </cell>
          <cell r="N17">
            <v>59.65</v>
          </cell>
          <cell r="O17">
            <v>32808</v>
          </cell>
        </row>
        <row r="18">
          <cell r="H18">
            <v>27411.352000000003</v>
          </cell>
          <cell r="I18">
            <v>6077018</v>
          </cell>
          <cell r="J18">
            <v>7297.5</v>
          </cell>
          <cell r="K18">
            <v>1547120.5</v>
          </cell>
          <cell r="L18">
            <v>20113.852</v>
          </cell>
          <cell r="M18">
            <v>4529897.5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H4">
      <selection activeCell="G16" sqref="G16"/>
    </sheetView>
  </sheetViews>
  <sheetFormatPr defaultColWidth="8.72265625" defaultRowHeight="16.5"/>
  <cols>
    <col min="1" max="1" width="2.8125" style="0" customWidth="1"/>
    <col min="2" max="2" width="8.99609375" style="0" customWidth="1"/>
    <col min="3" max="3" width="6.0859375" style="0" customWidth="1"/>
    <col min="4" max="4" width="6.90625" style="0" customWidth="1"/>
    <col min="5" max="5" width="8.99609375" style="0" customWidth="1"/>
    <col min="6" max="6" width="9.18359375" style="0" customWidth="1"/>
    <col min="8" max="8" width="7.90625" style="0" customWidth="1"/>
    <col min="9" max="9" width="8.36328125" style="0" customWidth="1"/>
    <col min="10" max="10" width="7.90625" style="0" customWidth="1"/>
    <col min="11" max="11" width="10.90625" style="0" customWidth="1"/>
    <col min="12" max="12" width="5.8125" style="0" customWidth="1"/>
    <col min="13" max="13" width="7.6328125" style="0" customWidth="1"/>
    <col min="15" max="15" width="10.0859375" style="0" customWidth="1"/>
    <col min="16" max="16" width="5.8125" style="0" customWidth="1"/>
    <col min="17" max="17" width="5.54296875" style="0" customWidth="1"/>
  </cols>
  <sheetData>
    <row r="1" spans="1:17" ht="18" customHeight="1">
      <c r="A1" s="103" t="s">
        <v>0</v>
      </c>
      <c r="B1" s="103"/>
      <c r="C1" s="103"/>
      <c r="D1" s="103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105"/>
      <c r="O1" s="49"/>
      <c r="P1" s="49"/>
      <c r="Q1" s="49"/>
    </row>
    <row r="2" spans="1:17" ht="18" customHeight="1">
      <c r="A2" s="103" t="s">
        <v>2</v>
      </c>
      <c r="B2" s="103"/>
      <c r="C2" s="103"/>
      <c r="D2" s="103"/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105"/>
      <c r="O2" s="49"/>
      <c r="P2" s="49"/>
      <c r="Q2" s="49"/>
    </row>
    <row r="3" spans="1:15" ht="16.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18" customHeight="1">
      <c r="A4" s="107" t="s">
        <v>28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8.75" customHeight="1">
      <c r="A5" s="107" t="s">
        <v>29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21" customHeight="1">
      <c r="A6" s="104" t="s">
        <v>40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1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3:17" ht="21.75" customHeight="1" thickBot="1">
      <c r="M8" s="106" t="s">
        <v>41</v>
      </c>
      <c r="N8" s="106"/>
      <c r="O8" s="106"/>
      <c r="P8" s="106"/>
      <c r="Q8" s="106"/>
    </row>
    <row r="9" spans="1:17" s="51" customFormat="1" ht="26.25" customHeight="1">
      <c r="A9" s="196" t="s">
        <v>6</v>
      </c>
      <c r="B9" s="197" t="s">
        <v>7</v>
      </c>
      <c r="C9" s="198" t="s">
        <v>8</v>
      </c>
      <c r="D9" s="199"/>
      <c r="E9" s="199"/>
      <c r="F9" s="199"/>
      <c r="G9" s="199"/>
      <c r="H9" s="198" t="s">
        <v>9</v>
      </c>
      <c r="I9" s="199"/>
      <c r="J9" s="198" t="s">
        <v>10</v>
      </c>
      <c r="K9" s="199"/>
      <c r="L9" s="198" t="s">
        <v>11</v>
      </c>
      <c r="M9" s="199"/>
      <c r="N9" s="198" t="s">
        <v>12</v>
      </c>
      <c r="O9" s="199"/>
      <c r="P9" s="198" t="s">
        <v>13</v>
      </c>
      <c r="Q9" s="200"/>
    </row>
    <row r="10" spans="1:17" s="52" customFormat="1" ht="20.25" customHeight="1">
      <c r="A10" s="201" t="s">
        <v>14</v>
      </c>
      <c r="B10" s="202" t="s">
        <v>15</v>
      </c>
      <c r="C10" s="202" t="s">
        <v>23</v>
      </c>
      <c r="D10" s="202" t="s">
        <v>24</v>
      </c>
      <c r="E10" s="202" t="s">
        <v>30</v>
      </c>
      <c r="F10" s="202" t="s">
        <v>18</v>
      </c>
      <c r="G10" s="202" t="s">
        <v>19</v>
      </c>
      <c r="H10" s="202" t="s">
        <v>20</v>
      </c>
      <c r="I10" s="202" t="s">
        <v>19</v>
      </c>
      <c r="J10" s="202" t="s">
        <v>20</v>
      </c>
      <c r="K10" s="202" t="s">
        <v>19</v>
      </c>
      <c r="L10" s="202" t="s">
        <v>20</v>
      </c>
      <c r="M10" s="202" t="s">
        <v>19</v>
      </c>
      <c r="N10" s="202" t="s">
        <v>20</v>
      </c>
      <c r="O10" s="202" t="s">
        <v>19</v>
      </c>
      <c r="P10" s="202" t="s">
        <v>20</v>
      </c>
      <c r="Q10" s="203" t="s">
        <v>19</v>
      </c>
    </row>
    <row r="11" spans="1:17" s="53" customFormat="1" ht="15" customHeight="1">
      <c r="A11" s="204">
        <v>0</v>
      </c>
      <c r="B11" s="205">
        <v>1</v>
      </c>
      <c r="C11" s="205">
        <v>2</v>
      </c>
      <c r="D11" s="205">
        <v>3</v>
      </c>
      <c r="E11" s="205">
        <v>4</v>
      </c>
      <c r="F11" s="205">
        <v>5</v>
      </c>
      <c r="G11" s="205">
        <v>6</v>
      </c>
      <c r="H11" s="205">
        <v>7</v>
      </c>
      <c r="I11" s="205">
        <v>8</v>
      </c>
      <c r="J11" s="205">
        <v>9</v>
      </c>
      <c r="K11" s="205">
        <v>10</v>
      </c>
      <c r="L11" s="205">
        <v>11</v>
      </c>
      <c r="M11" s="205">
        <v>12</v>
      </c>
      <c r="N11" s="205">
        <v>13</v>
      </c>
      <c r="O11" s="205">
        <v>14</v>
      </c>
      <c r="P11" s="205">
        <v>15</v>
      </c>
      <c r="Q11" s="206">
        <v>16</v>
      </c>
    </row>
    <row r="12" spans="1:17" ht="26.25" customHeight="1">
      <c r="A12" s="207">
        <v>1</v>
      </c>
      <c r="B12" s="54" t="s">
        <v>66</v>
      </c>
      <c r="C12" s="208">
        <f>'[1]TH Cay HN - LN'!C10</f>
        <v>0</v>
      </c>
      <c r="D12" s="57">
        <f>'[1]TH Cay HN - LN'!D10</f>
        <v>0</v>
      </c>
      <c r="E12" s="57">
        <f>'[1]TH Cay HN - LN'!E10</f>
        <v>1937.12</v>
      </c>
      <c r="F12" s="57">
        <f aca="true" t="shared" si="0" ref="F12:F18">C12+D12+E12</f>
        <v>1937.12</v>
      </c>
      <c r="G12" s="56">
        <f>'[1]TH Cay HN - LN'!G10</f>
        <v>96856</v>
      </c>
      <c r="H12" s="57">
        <f>'[1]Thi xa'!J16</f>
        <v>0</v>
      </c>
      <c r="I12" s="55">
        <f>'[1]Thi xa'!K16</f>
        <v>0</v>
      </c>
      <c r="J12" s="57">
        <f>'[1]Thi xa'!L16</f>
        <v>1937.12</v>
      </c>
      <c r="K12" s="56">
        <f>'[1]Thi xa'!M16</f>
        <v>96856</v>
      </c>
      <c r="L12" s="55"/>
      <c r="M12" s="55"/>
      <c r="N12" s="57">
        <f>H12+J12+L12</f>
        <v>1937.12</v>
      </c>
      <c r="O12" s="55">
        <f>I12+K12+M12</f>
        <v>96856</v>
      </c>
      <c r="P12" s="55">
        <f>L12</f>
        <v>0</v>
      </c>
      <c r="Q12" s="58">
        <f>M12</f>
        <v>0</v>
      </c>
    </row>
    <row r="13" spans="1:17" ht="26.25" customHeight="1">
      <c r="A13" s="209">
        <v>2</v>
      </c>
      <c r="B13" s="59" t="s">
        <v>60</v>
      </c>
      <c r="C13" s="210">
        <f>'[1]TH Cay HN - LN'!C11</f>
        <v>10.3</v>
      </c>
      <c r="D13" s="62">
        <f>'[1]TH Cay HN - LN'!D11</f>
        <v>641.9</v>
      </c>
      <c r="E13" s="62">
        <f>'[1]TH Cay HN - LN'!E11</f>
        <v>2544.5</v>
      </c>
      <c r="F13" s="62">
        <f t="shared" si="0"/>
        <v>3196.7</v>
      </c>
      <c r="G13" s="61">
        <f>'[1]TH Cay HN - LN'!G11</f>
        <v>245651</v>
      </c>
      <c r="H13" s="62">
        <f>'[1]Binh long'!J16</f>
        <v>622</v>
      </c>
      <c r="I13" s="60">
        <f>'[1]Binh long'!K16</f>
        <v>58270</v>
      </c>
      <c r="J13" s="62">
        <f>'[1]Binh long'!L16</f>
        <v>2574.7</v>
      </c>
      <c r="K13" s="61">
        <f>'[1]Binh long'!M16</f>
        <v>187381</v>
      </c>
      <c r="L13" s="60"/>
      <c r="M13" s="60"/>
      <c r="N13" s="62">
        <f aca="true" t="shared" si="1" ref="N13:O19">H13+J13+L13</f>
        <v>3196.7</v>
      </c>
      <c r="O13" s="60">
        <f t="shared" si="1"/>
        <v>245651</v>
      </c>
      <c r="P13" s="60">
        <f aca="true" t="shared" si="2" ref="P13:Q19">L13</f>
        <v>0</v>
      </c>
      <c r="Q13" s="63">
        <f t="shared" si="2"/>
        <v>0</v>
      </c>
    </row>
    <row r="14" spans="1:17" ht="26.25" customHeight="1">
      <c r="A14" s="209">
        <v>3</v>
      </c>
      <c r="B14" s="59" t="s">
        <v>59</v>
      </c>
      <c r="C14" s="210">
        <f>'[1]TH Cay HN - LN'!C12</f>
        <v>34.3</v>
      </c>
      <c r="D14" s="62">
        <f>'[1]TH Cay HN - LN'!D12</f>
        <v>484.98</v>
      </c>
      <c r="E14" s="62">
        <f>'[1]TH Cay HN - LN'!E12</f>
        <v>476.54</v>
      </c>
      <c r="F14" s="62">
        <f t="shared" si="0"/>
        <v>995.8199999999999</v>
      </c>
      <c r="G14" s="61">
        <f>'[1]TH Cay HN - LN'!G12</f>
        <v>120727.40000000001</v>
      </c>
      <c r="H14" s="62">
        <f>'[1]Chon thanh'!J15</f>
        <v>50.25</v>
      </c>
      <c r="I14" s="60">
        <f>'[1]Chon thanh'!K15</f>
        <v>9045</v>
      </c>
      <c r="J14" s="62">
        <f>'[1]Chon thanh'!L15</f>
        <v>945.57</v>
      </c>
      <c r="K14" s="61">
        <f>'[1]Chon thanh'!M15</f>
        <v>111682.4</v>
      </c>
      <c r="L14" s="60"/>
      <c r="M14" s="60"/>
      <c r="N14" s="62">
        <f t="shared" si="1"/>
        <v>995.82</v>
      </c>
      <c r="O14" s="60">
        <f t="shared" si="1"/>
        <v>120727.4</v>
      </c>
      <c r="P14" s="60">
        <f t="shared" si="2"/>
        <v>0</v>
      </c>
      <c r="Q14" s="63">
        <f t="shared" si="2"/>
        <v>0</v>
      </c>
    </row>
    <row r="15" spans="1:17" ht="26.25" customHeight="1">
      <c r="A15" s="209">
        <v>4</v>
      </c>
      <c r="B15" s="59" t="s">
        <v>61</v>
      </c>
      <c r="C15" s="210">
        <f>'[1]TH Cay HN - LN'!C13</f>
        <v>0</v>
      </c>
      <c r="D15" s="62">
        <f>'[1]TH Cay HN - LN'!D13</f>
        <v>1900.53</v>
      </c>
      <c r="E15" s="62">
        <f>'[1]TH Cay HN - LN'!E13</f>
        <v>2777.27</v>
      </c>
      <c r="F15" s="62">
        <f t="shared" si="0"/>
        <v>4677.8</v>
      </c>
      <c r="G15" s="61">
        <f>'[1]TH Cay HN - LN'!G13</f>
        <v>480959.9</v>
      </c>
      <c r="H15" s="62">
        <f>'[1]Loc ninh'!J15</f>
        <v>2996.11</v>
      </c>
      <c r="I15" s="60">
        <f>'[1]Loc ninh'!K15</f>
        <v>345812</v>
      </c>
      <c r="J15" s="62">
        <f>'[1]Loc ninh'!L15</f>
        <v>1681.69</v>
      </c>
      <c r="K15" s="61">
        <f>'[1]Loc ninh'!M15</f>
        <v>135147.90000000002</v>
      </c>
      <c r="L15" s="60"/>
      <c r="M15" s="60"/>
      <c r="N15" s="62">
        <f t="shared" si="1"/>
        <v>4677.8</v>
      </c>
      <c r="O15" s="60">
        <f t="shared" si="1"/>
        <v>480959.9</v>
      </c>
      <c r="P15" s="60">
        <f t="shared" si="2"/>
        <v>0</v>
      </c>
      <c r="Q15" s="63">
        <f t="shared" si="2"/>
        <v>0</v>
      </c>
    </row>
    <row r="16" spans="1:17" ht="26.25" customHeight="1">
      <c r="A16" s="209">
        <v>5</v>
      </c>
      <c r="B16" s="59" t="s">
        <v>62</v>
      </c>
      <c r="C16" s="210">
        <f>'[1]TH Cay HN - LN'!C14</f>
        <v>0</v>
      </c>
      <c r="D16" s="62">
        <f>'[1]TH Cay HN - LN'!D14</f>
        <v>835</v>
      </c>
      <c r="E16" s="62">
        <f>'[1]TH Cay HN - LN'!E14</f>
        <v>3114</v>
      </c>
      <c r="F16" s="62">
        <f t="shared" si="0"/>
        <v>3949</v>
      </c>
      <c r="G16" s="61">
        <f>'[1]TH Cay HN - LN'!G14</f>
        <v>306000</v>
      </c>
      <c r="H16" s="62">
        <f>'[1]Bu dop'!J16</f>
        <v>3708</v>
      </c>
      <c r="I16" s="60">
        <f>'[1]Bu dop'!K16</f>
        <v>276790</v>
      </c>
      <c r="J16" s="62">
        <f>'[1]Bu dop'!L16</f>
        <v>241</v>
      </c>
      <c r="K16" s="61">
        <f>'[1]Bu dop'!M16</f>
        <v>29210</v>
      </c>
      <c r="L16" s="60"/>
      <c r="M16" s="60"/>
      <c r="N16" s="62">
        <f t="shared" si="1"/>
        <v>3949</v>
      </c>
      <c r="O16" s="60">
        <f t="shared" si="1"/>
        <v>306000</v>
      </c>
      <c r="P16" s="60">
        <f t="shared" si="2"/>
        <v>0</v>
      </c>
      <c r="Q16" s="63">
        <f t="shared" si="2"/>
        <v>0</v>
      </c>
    </row>
    <row r="17" spans="1:17" ht="26.25" customHeight="1">
      <c r="A17" s="209">
        <v>6</v>
      </c>
      <c r="B17" s="59" t="s">
        <v>63</v>
      </c>
      <c r="C17" s="210">
        <f>'[1]TH Cay HN - LN'!C15</f>
        <v>0</v>
      </c>
      <c r="D17" s="62">
        <f>'[1]TH Cay HN - LN'!D15</f>
        <v>0</v>
      </c>
      <c r="E17" s="62">
        <f>'[1]TH Cay HN - LN'!E15</f>
        <v>3944.32</v>
      </c>
      <c r="F17" s="62">
        <f t="shared" si="0"/>
        <v>3944.32</v>
      </c>
      <c r="G17" s="61">
        <f>'[1]TH Cay HN - LN'!G15</f>
        <v>197216</v>
      </c>
      <c r="H17" s="62">
        <f>'[1]Dong phu'!J16</f>
        <v>584.4</v>
      </c>
      <c r="I17" s="60">
        <f>'[1]Dong phu'!K16</f>
        <v>29220</v>
      </c>
      <c r="J17" s="62">
        <f>'[1]Dong phu'!L16</f>
        <v>3359.92</v>
      </c>
      <c r="K17" s="60">
        <f>'[1]Dong phu'!M16</f>
        <v>167996</v>
      </c>
      <c r="L17" s="60"/>
      <c r="M17" s="60"/>
      <c r="N17" s="62">
        <f t="shared" si="1"/>
        <v>3944.32</v>
      </c>
      <c r="O17" s="60">
        <f t="shared" si="1"/>
        <v>197216</v>
      </c>
      <c r="P17" s="60">
        <f t="shared" si="2"/>
        <v>0</v>
      </c>
      <c r="Q17" s="63">
        <f t="shared" si="2"/>
        <v>0</v>
      </c>
    </row>
    <row r="18" spans="1:17" ht="26.25" customHeight="1">
      <c r="A18" s="209">
        <v>7</v>
      </c>
      <c r="B18" s="59" t="s">
        <v>64</v>
      </c>
      <c r="C18" s="210">
        <f>'[1]TH Cay HN - LN'!C16</f>
        <v>0</v>
      </c>
      <c r="D18" s="62">
        <f>'[1]TH Cay HN - LN'!D16</f>
        <v>318.3</v>
      </c>
      <c r="E18" s="62">
        <f>'[1]TH Cay HN - LN'!E16</f>
        <v>809.42</v>
      </c>
      <c r="F18" s="62">
        <f t="shared" si="0"/>
        <v>1127.72</v>
      </c>
      <c r="G18" s="211">
        <f>'[1]TH Cay HN - LN'!G16</f>
        <v>97765</v>
      </c>
      <c r="H18" s="62">
        <f>'[1]Phuoc long'!J15</f>
        <v>263.19</v>
      </c>
      <c r="I18" s="60">
        <f>'[1]Phuoc long'!K15</f>
        <v>27900</v>
      </c>
      <c r="J18" s="62">
        <f>'[1]Phuoc long'!L15</f>
        <v>864.53</v>
      </c>
      <c r="K18" s="60">
        <f>'[1]Phuoc long'!M15</f>
        <v>69865</v>
      </c>
      <c r="L18" s="60"/>
      <c r="M18" s="60"/>
      <c r="N18" s="62">
        <f t="shared" si="1"/>
        <v>1127.72</v>
      </c>
      <c r="O18" s="60">
        <f t="shared" si="1"/>
        <v>97765</v>
      </c>
      <c r="P18" s="60">
        <f t="shared" si="2"/>
        <v>0</v>
      </c>
      <c r="Q18" s="63">
        <f t="shared" si="2"/>
        <v>0</v>
      </c>
    </row>
    <row r="19" spans="1:17" ht="26.25" customHeight="1">
      <c r="A19" s="212">
        <v>8</v>
      </c>
      <c r="B19" s="64" t="s">
        <v>65</v>
      </c>
      <c r="C19" s="213">
        <f>'[1]TH Cay HN - LN'!C17</f>
        <v>0</v>
      </c>
      <c r="D19" s="214">
        <f>'[1]TH Cay HN - LN'!D17</f>
        <v>70.537</v>
      </c>
      <c r="E19" s="214">
        <f>'[1]TH Cay HN - LN'!E17</f>
        <v>678.345</v>
      </c>
      <c r="F19" s="214">
        <f>C19+D19+E19</f>
        <v>748.8820000000001</v>
      </c>
      <c r="G19" s="215">
        <v>46614</v>
      </c>
      <c r="H19" s="214">
        <f>'[1]Bu dang'!J15</f>
        <v>538.65</v>
      </c>
      <c r="I19" s="216">
        <f>'[1]Bu dang'!K15</f>
        <v>26932.5</v>
      </c>
      <c r="J19" s="214">
        <f>'[1]Bu dang'!L15</f>
        <v>210.23200000000008</v>
      </c>
      <c r="K19" s="215">
        <f>G19-I19</f>
        <v>19681.5</v>
      </c>
      <c r="L19" s="216"/>
      <c r="M19" s="216"/>
      <c r="N19" s="214">
        <f t="shared" si="1"/>
        <v>748.8820000000001</v>
      </c>
      <c r="O19" s="215">
        <f>G19</f>
        <v>46614</v>
      </c>
      <c r="P19" s="216">
        <f t="shared" si="2"/>
        <v>0</v>
      </c>
      <c r="Q19" s="217">
        <f t="shared" si="2"/>
        <v>0</v>
      </c>
    </row>
    <row r="20" spans="1:17" ht="26.25" customHeight="1">
      <c r="A20" s="218" t="s">
        <v>21</v>
      </c>
      <c r="B20" s="218"/>
      <c r="C20" s="219">
        <f aca="true" t="shared" si="3" ref="C20:Q20">SUM(C12:C19)</f>
        <v>44.599999999999994</v>
      </c>
      <c r="D20" s="219">
        <f t="shared" si="3"/>
        <v>4251.247</v>
      </c>
      <c r="E20" s="219">
        <f t="shared" si="3"/>
        <v>16281.515</v>
      </c>
      <c r="F20" s="219">
        <f t="shared" si="3"/>
        <v>20577.362</v>
      </c>
      <c r="G20" s="220">
        <f>SUM(G12:G19)</f>
        <v>1591789.3</v>
      </c>
      <c r="H20" s="219">
        <f t="shared" si="3"/>
        <v>8762.6</v>
      </c>
      <c r="I20" s="220">
        <f t="shared" si="3"/>
        <v>773969.5</v>
      </c>
      <c r="J20" s="219">
        <f t="shared" si="3"/>
        <v>11814.762</v>
      </c>
      <c r="K20" s="220">
        <f>G20-I20-1</f>
        <v>817818.8</v>
      </c>
      <c r="L20" s="220">
        <f t="shared" si="3"/>
        <v>0</v>
      </c>
      <c r="M20" s="220">
        <f t="shared" si="3"/>
        <v>0</v>
      </c>
      <c r="N20" s="219">
        <f t="shared" si="3"/>
        <v>20577.362</v>
      </c>
      <c r="O20" s="220">
        <f t="shared" si="3"/>
        <v>1591789.3</v>
      </c>
      <c r="P20" s="220">
        <f t="shared" si="3"/>
        <v>0</v>
      </c>
      <c r="Q20" s="220">
        <f t="shared" si="3"/>
        <v>0</v>
      </c>
    </row>
    <row r="21" spans="7:17" ht="16.5">
      <c r="G21" s="65"/>
      <c r="I21" s="66"/>
      <c r="J21" s="67"/>
      <c r="K21" s="102"/>
      <c r="L21" s="102"/>
      <c r="M21" s="102"/>
      <c r="N21" s="102"/>
      <c r="O21" s="102"/>
      <c r="P21" s="102"/>
      <c r="Q21" s="102"/>
    </row>
    <row r="22" spans="1:17" ht="16.5">
      <c r="A22" s="109"/>
      <c r="B22" s="109"/>
      <c r="C22" s="109"/>
      <c r="D22" s="68"/>
      <c r="E22" s="68"/>
      <c r="F22" s="68"/>
      <c r="G22" s="68"/>
      <c r="I22" s="67"/>
      <c r="K22" s="105"/>
      <c r="L22" s="105"/>
      <c r="M22" s="105"/>
      <c r="N22" s="105"/>
      <c r="O22" s="105"/>
      <c r="P22" s="105"/>
      <c r="Q22" s="105"/>
    </row>
    <row r="27" spans="1:3" ht="16.5">
      <c r="A27" s="108"/>
      <c r="B27" s="108"/>
      <c r="C27" s="108"/>
    </row>
  </sheetData>
  <mergeCells count="19">
    <mergeCell ref="A27:C27"/>
    <mergeCell ref="H9:I9"/>
    <mergeCell ref="J9:K9"/>
    <mergeCell ref="K21:Q21"/>
    <mergeCell ref="K22:Q22"/>
    <mergeCell ref="P9:Q9"/>
    <mergeCell ref="A22:C22"/>
    <mergeCell ref="C9:G9"/>
    <mergeCell ref="L9:M9"/>
    <mergeCell ref="N9:O9"/>
    <mergeCell ref="A20:B20"/>
    <mergeCell ref="M8:Q8"/>
    <mergeCell ref="A5:Q5"/>
    <mergeCell ref="A4:Q4"/>
    <mergeCell ref="A1:D1"/>
    <mergeCell ref="A2:D2"/>
    <mergeCell ref="A6:Q6"/>
    <mergeCell ref="E1:N1"/>
    <mergeCell ref="E2:N2"/>
  </mergeCells>
  <printOptions/>
  <pageMargins left="0.17" right="0.29" top="0.45" bottom="0.69" header="0.22" footer="0.5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7">
      <selection activeCell="A12" sqref="A12"/>
    </sheetView>
  </sheetViews>
  <sheetFormatPr defaultColWidth="8.72265625" defaultRowHeight="16.5"/>
  <cols>
    <col min="1" max="1" width="4.0859375" style="0" customWidth="1"/>
    <col min="2" max="2" width="16.18359375" style="0" customWidth="1"/>
    <col min="3" max="3" width="8.36328125" style="0" customWidth="1"/>
    <col min="4" max="4" width="8.18359375" style="0" customWidth="1"/>
    <col min="5" max="5" width="8.36328125" style="0" customWidth="1"/>
    <col min="6" max="6" width="9.99609375" style="0" customWidth="1"/>
    <col min="7" max="7" width="8.0859375" style="0" customWidth="1"/>
    <col min="8" max="8" width="9.36328125" style="0" customWidth="1"/>
    <col min="9" max="9" width="7.99609375" style="0" customWidth="1"/>
    <col min="10" max="10" width="11.453125" style="0" bestFit="1" customWidth="1"/>
    <col min="11" max="11" width="8.54296875" style="0" customWidth="1"/>
    <col min="12" max="12" width="9.453125" style="0" customWidth="1"/>
    <col min="13" max="13" width="8.18359375" style="0" customWidth="1"/>
    <col min="14" max="14" width="8.6328125" style="0" customWidth="1"/>
    <col min="15" max="15" width="10.36328125" style="0" bestFit="1" customWidth="1"/>
  </cols>
  <sheetData>
    <row r="1" spans="1:14" ht="16.5">
      <c r="A1" s="114" t="s">
        <v>0</v>
      </c>
      <c r="B1" s="114"/>
      <c r="C1" s="114"/>
      <c r="D1" s="103" t="s">
        <v>1</v>
      </c>
      <c r="E1" s="103"/>
      <c r="F1" s="103"/>
      <c r="G1" s="103"/>
      <c r="H1" s="103"/>
      <c r="I1" s="103"/>
      <c r="J1" s="103"/>
      <c r="K1" s="103"/>
      <c r="L1" s="1"/>
      <c r="M1" s="1"/>
      <c r="N1" s="1"/>
    </row>
    <row r="2" spans="1:14" ht="18">
      <c r="A2" s="1" t="s">
        <v>2</v>
      </c>
      <c r="B2" s="3"/>
      <c r="D2" s="103" t="s">
        <v>3</v>
      </c>
      <c r="E2" s="103"/>
      <c r="F2" s="103"/>
      <c r="G2" s="103"/>
      <c r="H2" s="103"/>
      <c r="I2" s="103"/>
      <c r="J2" s="103"/>
      <c r="K2" s="103"/>
      <c r="L2" s="1"/>
      <c r="M2" s="1"/>
      <c r="N2" s="1"/>
    </row>
    <row r="3" spans="1:14" ht="16.5">
      <c r="A3" s="69"/>
      <c r="B3" s="6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0.25">
      <c r="A4" s="116" t="s">
        <v>28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8.75">
      <c r="A5" s="118" t="s">
        <v>42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ht="16.5">
      <c r="A6" s="120" t="s">
        <v>40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20.25">
      <c r="A7" s="70"/>
      <c r="B7" s="70"/>
      <c r="C7" s="71"/>
      <c r="D7" s="72"/>
      <c r="E7" s="2"/>
      <c r="F7" s="2"/>
      <c r="G7" s="2"/>
      <c r="H7" s="2"/>
      <c r="I7" s="2"/>
      <c r="J7" s="2"/>
      <c r="K7" s="2"/>
      <c r="L7" s="122" t="s">
        <v>44</v>
      </c>
      <c r="M7" s="123"/>
      <c r="N7" s="123"/>
    </row>
    <row r="8" spans="1:14" ht="17.25" thickBot="1">
      <c r="A8" s="2"/>
      <c r="B8" s="2"/>
      <c r="C8" s="2"/>
      <c r="D8" s="2"/>
      <c r="E8" s="2"/>
      <c r="F8" s="2"/>
      <c r="G8" s="2"/>
      <c r="H8" s="2"/>
      <c r="I8" s="73"/>
      <c r="J8" s="2"/>
      <c r="K8" s="2"/>
      <c r="L8" s="101"/>
      <c r="M8" s="115" t="s">
        <v>31</v>
      </c>
      <c r="N8" s="115"/>
    </row>
    <row r="9" spans="1:14" s="74" customFormat="1" ht="21.75" customHeight="1">
      <c r="A9" s="153" t="s">
        <v>43</v>
      </c>
      <c r="B9" s="154" t="s">
        <v>51</v>
      </c>
      <c r="C9" s="155" t="s">
        <v>39</v>
      </c>
      <c r="D9" s="154"/>
      <c r="E9" s="154"/>
      <c r="F9" s="154"/>
      <c r="G9" s="156" t="s">
        <v>32</v>
      </c>
      <c r="H9" s="157"/>
      <c r="I9" s="157"/>
      <c r="J9" s="157"/>
      <c r="K9" s="157"/>
      <c r="L9" s="158"/>
      <c r="M9" s="159" t="s">
        <v>39</v>
      </c>
      <c r="N9" s="160"/>
    </row>
    <row r="10" spans="1:14" s="74" customFormat="1" ht="21.75" customHeight="1">
      <c r="A10" s="110"/>
      <c r="B10" s="112"/>
      <c r="C10" s="161"/>
      <c r="D10" s="161"/>
      <c r="E10" s="161"/>
      <c r="F10" s="161"/>
      <c r="G10" s="162" t="s">
        <v>9</v>
      </c>
      <c r="H10" s="163"/>
      <c r="I10" s="162" t="s">
        <v>33</v>
      </c>
      <c r="J10" s="163"/>
      <c r="K10" s="162" t="s">
        <v>54</v>
      </c>
      <c r="L10" s="163"/>
      <c r="M10" s="164" t="s">
        <v>34</v>
      </c>
      <c r="N10" s="165"/>
    </row>
    <row r="11" spans="1:14" s="74" customFormat="1" ht="21.75" customHeight="1">
      <c r="A11" s="111"/>
      <c r="B11" s="113"/>
      <c r="C11" s="132" t="s">
        <v>16</v>
      </c>
      <c r="D11" s="132" t="s">
        <v>17</v>
      </c>
      <c r="E11" s="132" t="s">
        <v>35</v>
      </c>
      <c r="F11" s="132" t="s">
        <v>36</v>
      </c>
      <c r="G11" s="132" t="s">
        <v>20</v>
      </c>
      <c r="H11" s="132" t="s">
        <v>37</v>
      </c>
      <c r="I11" s="132" t="s">
        <v>20</v>
      </c>
      <c r="J11" s="132" t="s">
        <v>37</v>
      </c>
      <c r="K11" s="132" t="s">
        <v>20</v>
      </c>
      <c r="L11" s="132" t="s">
        <v>37</v>
      </c>
      <c r="M11" s="132" t="s">
        <v>20</v>
      </c>
      <c r="N11" s="133" t="s">
        <v>37</v>
      </c>
    </row>
    <row r="12" spans="1:14" s="74" customFormat="1" ht="21.75" customHeight="1">
      <c r="A12" s="76">
        <v>0</v>
      </c>
      <c r="B12" s="75">
        <v>1</v>
      </c>
      <c r="C12" s="75">
        <v>2</v>
      </c>
      <c r="D12" s="75">
        <v>3</v>
      </c>
      <c r="E12" s="75">
        <v>4</v>
      </c>
      <c r="F12" s="75">
        <v>5</v>
      </c>
      <c r="G12" s="75">
        <v>6</v>
      </c>
      <c r="H12" s="75">
        <v>7</v>
      </c>
      <c r="I12" s="75">
        <v>8</v>
      </c>
      <c r="J12" s="75">
        <v>9</v>
      </c>
      <c r="K12" s="75">
        <v>10</v>
      </c>
      <c r="L12" s="75">
        <v>11</v>
      </c>
      <c r="M12" s="75">
        <v>12</v>
      </c>
      <c r="N12" s="77">
        <v>13</v>
      </c>
    </row>
    <row r="13" spans="1:14" s="78" customFormat="1" ht="21.75" customHeight="1">
      <c r="A13" s="221">
        <v>1</v>
      </c>
      <c r="B13" s="222" t="s">
        <v>56</v>
      </c>
      <c r="C13" s="223">
        <f aca="true" t="shared" si="0" ref="C13:N13">C14+C15</f>
        <v>0</v>
      </c>
      <c r="D13" s="223">
        <f t="shared" si="0"/>
        <v>0</v>
      </c>
      <c r="E13" s="223">
        <f t="shared" si="0"/>
        <v>0</v>
      </c>
      <c r="F13" s="223">
        <f t="shared" si="0"/>
        <v>0</v>
      </c>
      <c r="G13" s="223">
        <f t="shared" si="0"/>
        <v>0</v>
      </c>
      <c r="H13" s="223">
        <f t="shared" si="0"/>
        <v>0</v>
      </c>
      <c r="I13" s="223">
        <f>I14+I15</f>
        <v>0</v>
      </c>
      <c r="J13" s="223">
        <f t="shared" si="0"/>
        <v>0</v>
      </c>
      <c r="K13" s="223">
        <f t="shared" si="0"/>
        <v>0</v>
      </c>
      <c r="L13" s="223">
        <f t="shared" si="0"/>
        <v>0</v>
      </c>
      <c r="M13" s="223">
        <f>M14+M15</f>
        <v>0</v>
      </c>
      <c r="N13" s="224">
        <f t="shared" si="0"/>
        <v>0</v>
      </c>
    </row>
    <row r="14" spans="1:14" ht="21.75" customHeight="1">
      <c r="A14" s="225"/>
      <c r="B14" s="226" t="s">
        <v>57</v>
      </c>
      <c r="C14" s="26">
        <f>'[1]LBo thue Cty cao su'!C13</f>
        <v>0</v>
      </c>
      <c r="D14" s="26">
        <f>'[1]LBo thue Cty cao su'!D13</f>
        <v>0</v>
      </c>
      <c r="E14" s="26">
        <f>'[1]LBo thue Cty cao su'!E13</f>
        <v>0</v>
      </c>
      <c r="F14" s="26">
        <f>'[1]LBo thue Cty cao su'!F13</f>
        <v>0</v>
      </c>
      <c r="G14" s="26">
        <f>'[1]LBo thue Cty cao su'!G13</f>
        <v>0</v>
      </c>
      <c r="H14" s="26">
        <f>'[1]LBo thue Cty cao su'!H13</f>
        <v>0</v>
      </c>
      <c r="I14" s="26">
        <f>'[1]LBo thue Cty cao su'!I13</f>
        <v>0</v>
      </c>
      <c r="J14" s="26">
        <f>'[1]LBo thue Cty cao su'!J13</f>
        <v>0</v>
      </c>
      <c r="K14" s="26">
        <f>'[1]LBo thue Cty cao su'!K13</f>
        <v>0</v>
      </c>
      <c r="L14" s="26">
        <f>'[1]LBo thue Cty cao su'!L13</f>
        <v>0</v>
      </c>
      <c r="M14" s="26">
        <f>'[1]LBo thue Cty cao su'!M13</f>
        <v>0</v>
      </c>
      <c r="N14" s="26">
        <f>'[1]LBo thue Cty cao su'!N13</f>
        <v>0</v>
      </c>
    </row>
    <row r="15" spans="1:14" ht="21.75" customHeight="1">
      <c r="A15" s="225"/>
      <c r="B15" s="226" t="s">
        <v>50</v>
      </c>
      <c r="C15" s="26">
        <f>'[1]LBo thue Cty cao su'!C14</f>
        <v>0</v>
      </c>
      <c r="D15" s="26">
        <f>'[1]LBo thue Cty cao su'!D14</f>
        <v>0</v>
      </c>
      <c r="E15" s="26">
        <f>'[1]LBo thue Cty cao su'!E14</f>
        <v>0</v>
      </c>
      <c r="F15" s="26">
        <f>'[1]LBo thue Cty cao su'!F14</f>
        <v>0</v>
      </c>
      <c r="G15" s="26">
        <f>'[1]LBo thue Cty cao su'!G14</f>
        <v>0</v>
      </c>
      <c r="H15" s="26">
        <f>'[1]LBo thue Cty cao su'!H14</f>
        <v>0</v>
      </c>
      <c r="I15" s="26">
        <f>'[1]LBo thue Cty cao su'!I14</f>
        <v>0</v>
      </c>
      <c r="J15" s="26">
        <f>'[1]LBo thue Cty cao su'!J14</f>
        <v>0</v>
      </c>
      <c r="K15" s="26">
        <f>'[1]LBo thue Cty cao su'!K14</f>
        <v>0</v>
      </c>
      <c r="L15" s="26">
        <f>'[1]LBo thue Cty cao su'!L14</f>
        <v>0</v>
      </c>
      <c r="M15" s="26">
        <f>'[1]LBo thue Cty cao su'!M14</f>
        <v>0</v>
      </c>
      <c r="N15" s="26">
        <f>'[1]LBo thue Cty cao su'!N14</f>
        <v>0</v>
      </c>
    </row>
    <row r="16" spans="1:14" s="78" customFormat="1" ht="21.75" customHeight="1">
      <c r="A16" s="225">
        <v>2</v>
      </c>
      <c r="B16" s="227" t="s">
        <v>52</v>
      </c>
      <c r="C16" s="228">
        <f>'[1]LBo thue Cty cao su'!C15</f>
        <v>1816.45</v>
      </c>
      <c r="D16" s="229">
        <f>'[1]LBo thue Cty cao su'!D15</f>
        <v>0</v>
      </c>
      <c r="E16" s="228">
        <f>'[1]LBo thue Cty cao su'!E15</f>
        <v>1816.45</v>
      </c>
      <c r="F16" s="230">
        <f>'[1]LBo thue Cty cao su'!F15</f>
        <v>999047.5</v>
      </c>
      <c r="G16" s="228">
        <f>'[1]LBo thue Cty cao su'!G15</f>
        <v>0</v>
      </c>
      <c r="H16" s="230">
        <f>'[1]LBo thue Cty cao su'!H15</f>
        <v>0</v>
      </c>
      <c r="I16" s="228">
        <f>'[1]LBo thue Cty cao su'!I15</f>
        <v>908.225</v>
      </c>
      <c r="J16" s="230">
        <f>'[1]LBo thue Cty cao su'!J15</f>
        <v>499523.8</v>
      </c>
      <c r="K16" s="228">
        <f>'[1]LBo thue Cty cao su'!K15</f>
        <v>908.225</v>
      </c>
      <c r="L16" s="230">
        <f>'[1]LBo thue Cty cao su'!L15</f>
        <v>499523.8</v>
      </c>
      <c r="M16" s="228">
        <v>908.23</v>
      </c>
      <c r="N16" s="230">
        <f>'[1]LBo thue Cty cao su'!N15</f>
        <v>499522.8</v>
      </c>
    </row>
    <row r="17" spans="1:14" s="78" customFormat="1" ht="21.75" customHeight="1">
      <c r="A17" s="225">
        <v>3</v>
      </c>
      <c r="B17" s="227" t="s">
        <v>49</v>
      </c>
      <c r="C17" s="228"/>
      <c r="D17" s="230">
        <f>+'[1]Loc ninh'!D13</f>
        <v>0</v>
      </c>
      <c r="E17" s="228"/>
      <c r="F17" s="230"/>
      <c r="G17" s="231"/>
      <c r="H17" s="230"/>
      <c r="I17" s="231"/>
      <c r="J17" s="232"/>
      <c r="K17" s="231"/>
      <c r="L17" s="232"/>
      <c r="M17" s="230"/>
      <c r="N17" s="230"/>
    </row>
    <row r="18" spans="1:14" s="78" customFormat="1" ht="21.75" customHeight="1">
      <c r="A18" s="225">
        <v>4</v>
      </c>
      <c r="B18" s="227" t="s">
        <v>53</v>
      </c>
      <c r="C18" s="228">
        <f aca="true" t="shared" si="1" ref="C18:M18">C19+C20</f>
        <v>6507.4400000000005</v>
      </c>
      <c r="D18" s="229">
        <f t="shared" si="1"/>
        <v>0</v>
      </c>
      <c r="E18" s="228">
        <f t="shared" si="1"/>
        <v>6507.4400000000005</v>
      </c>
      <c r="F18" s="230">
        <f t="shared" si="1"/>
        <v>3579092</v>
      </c>
      <c r="G18" s="228">
        <f t="shared" si="1"/>
        <v>0</v>
      </c>
      <c r="H18" s="230">
        <f t="shared" si="1"/>
        <v>0</v>
      </c>
      <c r="I18" s="228">
        <f t="shared" si="1"/>
        <v>3253.7200000000003</v>
      </c>
      <c r="J18" s="230">
        <f t="shared" si="1"/>
        <v>1789546</v>
      </c>
      <c r="K18" s="228">
        <f t="shared" si="1"/>
        <v>3253.7200000000003</v>
      </c>
      <c r="L18" s="230">
        <f t="shared" si="1"/>
        <v>1789546</v>
      </c>
      <c r="M18" s="228">
        <f t="shared" si="1"/>
        <v>3253.7200000000003</v>
      </c>
      <c r="N18" s="230">
        <f>N19+N20-0.01</f>
        <v>1789545.98</v>
      </c>
    </row>
    <row r="19" spans="1:14" ht="21.75" customHeight="1">
      <c r="A19" s="225"/>
      <c r="B19" s="226" t="s">
        <v>46</v>
      </c>
      <c r="C19" s="25">
        <f>'[1]LBo thue Cty cao su'!C18</f>
        <v>1624.4</v>
      </c>
      <c r="D19" s="26">
        <f>'[1]LBo thue Cty cao su'!D18</f>
        <v>0</v>
      </c>
      <c r="E19" s="25">
        <f>'[1]LBo thue Cty cao su'!E18</f>
        <v>1624.4</v>
      </c>
      <c r="F19" s="26">
        <f>'[1]LBo thue Cty cao su'!F18</f>
        <v>893420</v>
      </c>
      <c r="G19" s="26">
        <f>'[1]LBo thue Cty cao su'!G18</f>
        <v>0</v>
      </c>
      <c r="H19" s="26">
        <f>'[1]LBo thue Cty cao su'!H18</f>
        <v>0</v>
      </c>
      <c r="I19" s="37">
        <v>812.2</v>
      </c>
      <c r="J19" s="26">
        <f>'[1]LBo thue Cty cao su'!J18</f>
        <v>446710</v>
      </c>
      <c r="K19" s="37">
        <f>'[1]LBo thue Cty cao su'!K18</f>
        <v>812.2</v>
      </c>
      <c r="L19" s="26">
        <f>'[1]LBo thue Cty cao su'!L18</f>
        <v>446710</v>
      </c>
      <c r="M19" s="37">
        <f>'[1]LBo thue Cty cao su'!M18</f>
        <v>812.2</v>
      </c>
      <c r="N19" s="26">
        <f>'[1]LBo thue Cty cao su'!N18</f>
        <v>446709.99</v>
      </c>
    </row>
    <row r="20" spans="1:14" ht="21.75" customHeight="1">
      <c r="A20" s="225"/>
      <c r="B20" s="226" t="s">
        <v>47</v>
      </c>
      <c r="C20" s="25">
        <f>'[1]LBo thue Cty cao su'!C19</f>
        <v>4883.04</v>
      </c>
      <c r="D20" s="233">
        <f>'[1]LBo thue Cty cao su'!D19</f>
        <v>0</v>
      </c>
      <c r="E20" s="25">
        <f>'[1]LBo thue Cty cao su'!E19</f>
        <v>4883.04</v>
      </c>
      <c r="F20" s="26">
        <f>'[1]LBo thue Cty cao su'!F19</f>
        <v>2685672</v>
      </c>
      <c r="G20" s="25">
        <f>'[1]LBo thue Cty cao su'!G19</f>
        <v>0</v>
      </c>
      <c r="H20" s="26">
        <f>'[1]LBo thue Cty cao su'!H19</f>
        <v>0</v>
      </c>
      <c r="I20" s="25">
        <f>'[1]LBo thue Cty cao su'!I19</f>
        <v>2441.52</v>
      </c>
      <c r="J20" s="26">
        <f>'[1]LBo thue Cty cao su'!J19</f>
        <v>1342836</v>
      </c>
      <c r="K20" s="25">
        <f>'[1]LBo thue Cty cao su'!K19</f>
        <v>2441.52</v>
      </c>
      <c r="L20" s="26">
        <f>'[1]LBo thue Cty cao su'!L19</f>
        <v>1342836</v>
      </c>
      <c r="M20" s="25">
        <f>'[1]LBo thue Cty cao su'!M19</f>
        <v>2441.52</v>
      </c>
      <c r="N20" s="26">
        <f>'[1]LBo thue Cty cao su'!N19</f>
        <v>1342836</v>
      </c>
    </row>
    <row r="21" spans="1:15" s="78" customFormat="1" ht="21.75" customHeight="1">
      <c r="A21" s="225">
        <v>5</v>
      </c>
      <c r="B21" s="227" t="s">
        <v>55</v>
      </c>
      <c r="C21" s="230">
        <f aca="true" t="shared" si="2" ref="C21:N21">C22+C23+C24</f>
        <v>0</v>
      </c>
      <c r="D21" s="230">
        <f t="shared" si="2"/>
        <v>0</v>
      </c>
      <c r="E21" s="230">
        <f t="shared" si="2"/>
        <v>0</v>
      </c>
      <c r="F21" s="230">
        <f>F22+F23+F24</f>
        <v>0</v>
      </c>
      <c r="G21" s="230">
        <f t="shared" si="2"/>
        <v>0</v>
      </c>
      <c r="H21" s="230">
        <f t="shared" si="2"/>
        <v>0</v>
      </c>
      <c r="I21" s="230">
        <f t="shared" si="2"/>
        <v>0</v>
      </c>
      <c r="J21" s="230">
        <f t="shared" si="2"/>
        <v>0</v>
      </c>
      <c r="K21" s="230">
        <f t="shared" si="2"/>
        <v>0</v>
      </c>
      <c r="L21" s="230">
        <f t="shared" si="2"/>
        <v>0</v>
      </c>
      <c r="M21" s="230">
        <f t="shared" si="2"/>
        <v>0</v>
      </c>
      <c r="N21" s="230">
        <f t="shared" si="2"/>
        <v>0</v>
      </c>
      <c r="O21" s="79"/>
    </row>
    <row r="22" spans="1:14" ht="21.75" customHeight="1">
      <c r="A22" s="234"/>
      <c r="B22" s="226" t="s">
        <v>45</v>
      </c>
      <c r="C22" s="26">
        <f>'[1]LBo thue Cty cao su'!I21</f>
        <v>0</v>
      </c>
      <c r="D22" s="26">
        <f>'[1]LBo thue Cty cao su'!D21</f>
        <v>0</v>
      </c>
      <c r="E22" s="26">
        <f>C22+D22</f>
        <v>0</v>
      </c>
      <c r="F22" s="26">
        <f>'[1]LBo thue Cty cao su'!F21</f>
        <v>0</v>
      </c>
      <c r="G22" s="26">
        <f>'[1]LBo thue Cty cao su'!G21</f>
        <v>0</v>
      </c>
      <c r="H22" s="26">
        <f>'[1]LBo thue Cty cao su'!H21</f>
        <v>0</v>
      </c>
      <c r="I22" s="26">
        <f>'[1]LBo thue Cty cao su'!I21</f>
        <v>0</v>
      </c>
      <c r="J22" s="26">
        <f>'[1]LBo thue Cty cao su'!J21</f>
        <v>0</v>
      </c>
      <c r="K22" s="26">
        <f>G22+I22</f>
        <v>0</v>
      </c>
      <c r="L22" s="26">
        <f>H22+J22</f>
        <v>0</v>
      </c>
      <c r="M22" s="26">
        <f>'[1]LBo thue Cty cao su'!M21</f>
        <v>0</v>
      </c>
      <c r="N22" s="26">
        <f>'[1]LBo thue Cty cao su'!N21</f>
        <v>0</v>
      </c>
    </row>
    <row r="23" spans="1:14" ht="21.75" customHeight="1">
      <c r="A23" s="234"/>
      <c r="B23" s="226" t="s">
        <v>48</v>
      </c>
      <c r="C23" s="26">
        <f>'[1]LBo thue Cty cao su'!C22</f>
        <v>0</v>
      </c>
      <c r="D23" s="26">
        <f>'[1]LBo thue Cty cao su'!D22</f>
        <v>0</v>
      </c>
      <c r="E23" s="26">
        <f>C23+D23</f>
        <v>0</v>
      </c>
      <c r="F23" s="26">
        <f>'[1]LBo thue Cty cao su'!F22</f>
        <v>0</v>
      </c>
      <c r="G23" s="26">
        <f>'[1]LBo thue Cty cao su'!G22</f>
        <v>0</v>
      </c>
      <c r="H23" s="26">
        <f>'[1]LBo thue Cty cao su'!H22</f>
        <v>0</v>
      </c>
      <c r="I23" s="26">
        <f>'[1]LBo thue Cty cao su'!I22</f>
        <v>0</v>
      </c>
      <c r="J23" s="26">
        <f>'[1]LBo thue Cty cao su'!J22</f>
        <v>0</v>
      </c>
      <c r="K23" s="26">
        <f>'[1]LBo thue Cty cao su'!K22</f>
        <v>0</v>
      </c>
      <c r="L23" s="26">
        <f>'[1]LBo thue Cty cao su'!L22</f>
        <v>0</v>
      </c>
      <c r="M23" s="26">
        <f>'[1]LBo thue Cty cao su'!M22</f>
        <v>0</v>
      </c>
      <c r="N23" s="26">
        <f>'[1]LBo thue Cty cao su'!N22</f>
        <v>0</v>
      </c>
    </row>
    <row r="24" spans="1:14" ht="21.75" customHeight="1">
      <c r="A24" s="235"/>
      <c r="B24" s="236" t="s">
        <v>58</v>
      </c>
      <c r="C24" s="39">
        <f>'[1]LBo thue Cty cao su'!C23</f>
        <v>0</v>
      </c>
      <c r="D24" s="39">
        <f>'[1]LBo thue Cty cao su'!D23</f>
        <v>0</v>
      </c>
      <c r="E24" s="39">
        <f>C24+D24</f>
        <v>0</v>
      </c>
      <c r="F24" s="39">
        <f>'[1]LBo thue Cty cao su'!F23</f>
        <v>0</v>
      </c>
      <c r="G24" s="39">
        <f>'[1]LBo thue Cty cao su'!G23</f>
        <v>0</v>
      </c>
      <c r="H24" s="39">
        <f>'[1]LBo thue Cty cao su'!H23</f>
        <v>0</v>
      </c>
      <c r="I24" s="39">
        <f>'[1]LBo thue Cty cao su'!I23</f>
        <v>0</v>
      </c>
      <c r="J24" s="39">
        <f>'[1]LBo thue Cty cao su'!J23</f>
        <v>0</v>
      </c>
      <c r="K24" s="39">
        <f>'[1]LBo thue Cty cao su'!K23</f>
        <v>0</v>
      </c>
      <c r="L24" s="39">
        <f>'[1]LBo thue Cty cao su'!L23</f>
        <v>0</v>
      </c>
      <c r="M24" s="39">
        <f>'[1]LBo thue Cty cao su'!M23</f>
        <v>0</v>
      </c>
      <c r="N24" s="39">
        <f>'[1]LBo thue Cty cao su'!N23</f>
        <v>0</v>
      </c>
    </row>
    <row r="25" spans="1:15" ht="21.75" customHeight="1" thickBot="1">
      <c r="A25" s="237" t="s">
        <v>38</v>
      </c>
      <c r="B25" s="238"/>
      <c r="C25" s="41">
        <f aca="true" t="shared" si="3" ref="C25:I25">C13+C16+C17+C18+C21</f>
        <v>8323.890000000001</v>
      </c>
      <c r="D25" s="41">
        <f t="shared" si="3"/>
        <v>0</v>
      </c>
      <c r="E25" s="41">
        <f t="shared" si="3"/>
        <v>8323.890000000001</v>
      </c>
      <c r="F25" s="42">
        <f t="shared" si="3"/>
        <v>4578139.5</v>
      </c>
      <c r="G25" s="41">
        <f t="shared" si="3"/>
        <v>0</v>
      </c>
      <c r="H25" s="42">
        <f t="shared" si="3"/>
        <v>0</v>
      </c>
      <c r="I25" s="41">
        <f t="shared" si="3"/>
        <v>4161.945000000001</v>
      </c>
      <c r="J25" s="42">
        <f>J16+J18+1</f>
        <v>2289070.8</v>
      </c>
      <c r="K25" s="41">
        <f>K13+K16+K17+K18+K21</f>
        <v>4161.945000000001</v>
      </c>
      <c r="L25" s="42">
        <f>L13+L16+L17+L18+L21+1</f>
        <v>2289070.8</v>
      </c>
      <c r="M25" s="41">
        <f>M13+M16+M17+M18+M21</f>
        <v>4161.950000000001</v>
      </c>
      <c r="N25" s="42">
        <f>N13+N16+N17+N18+N21</f>
        <v>2289068.78</v>
      </c>
      <c r="O25" s="80"/>
    </row>
    <row r="26" spans="1:14" ht="16.5">
      <c r="A26" s="51"/>
      <c r="B26" s="51"/>
      <c r="C26" s="51"/>
      <c r="D26" s="51"/>
      <c r="E26" s="239"/>
      <c r="F26" s="51"/>
      <c r="G26" s="51"/>
      <c r="H26" s="51"/>
      <c r="I26" s="51"/>
      <c r="J26" s="240"/>
      <c r="K26" s="51"/>
      <c r="L26" s="51"/>
      <c r="M26" s="51"/>
      <c r="N26" s="241"/>
    </row>
    <row r="27" spans="6:14" ht="16.5">
      <c r="F27" s="66"/>
      <c r="H27" s="82"/>
      <c r="I27" s="82"/>
      <c r="J27" s="81"/>
      <c r="K27" s="83"/>
      <c r="N27" s="66"/>
    </row>
    <row r="28" ht="16.5">
      <c r="J28" s="81"/>
    </row>
  </sheetData>
  <mergeCells count="18">
    <mergeCell ref="M9:N9"/>
    <mergeCell ref="L7:N7"/>
    <mergeCell ref="G10:H10"/>
    <mergeCell ref="I10:J10"/>
    <mergeCell ref="K10:L10"/>
    <mergeCell ref="M10:N10"/>
    <mergeCell ref="M8:N8"/>
    <mergeCell ref="A4:N4"/>
    <mergeCell ref="A5:N5"/>
    <mergeCell ref="A6:N6"/>
    <mergeCell ref="A9:A11"/>
    <mergeCell ref="B9:B11"/>
    <mergeCell ref="A25:B25"/>
    <mergeCell ref="A1:C1"/>
    <mergeCell ref="C9:F10"/>
    <mergeCell ref="D1:K1"/>
    <mergeCell ref="D2:K2"/>
    <mergeCell ref="G9:L9"/>
  </mergeCells>
  <printOptions/>
  <pageMargins left="0.17" right="0.29" top="0.47" bottom="0.56" header="0.44" footer="0.5"/>
  <pageSetup horizontalDpi="180" verticalDpi="18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4">
      <pane xSplit="11655" topLeftCell="AA1" activePane="topLeft" state="split"/>
      <selection pane="topLeft" activeCell="B10" sqref="B10"/>
      <selection pane="topRight" activeCell="I13" sqref="I13"/>
    </sheetView>
  </sheetViews>
  <sheetFormatPr defaultColWidth="8.72265625" defaultRowHeight="16.5"/>
  <cols>
    <col min="1" max="1" width="2.36328125" style="0" customWidth="1"/>
    <col min="2" max="2" width="9.36328125" style="0" customWidth="1"/>
    <col min="3" max="3" width="9.6328125" style="0" customWidth="1"/>
    <col min="4" max="4" width="10.99609375" style="0" customWidth="1"/>
    <col min="5" max="5" width="9.90625" style="0" customWidth="1"/>
    <col min="6" max="6" width="9.18359375" style="0" customWidth="1"/>
    <col min="7" max="7" width="9.99609375" style="0" customWidth="1"/>
    <col min="8" max="8" width="9.6328125" style="0" customWidth="1"/>
    <col min="9" max="9" width="7.99609375" style="0" customWidth="1"/>
    <col min="10" max="10" width="8.99609375" style="0" customWidth="1"/>
    <col min="11" max="11" width="10.18359375" style="0" customWidth="1"/>
    <col min="12" max="12" width="10.36328125" style="0" customWidth="1"/>
    <col min="13" max="13" width="8.0859375" style="0" customWidth="1"/>
    <col min="14" max="14" width="9.8125" style="0" customWidth="1"/>
    <col min="15" max="15" width="11.18359375" style="0" bestFit="1" customWidth="1"/>
  </cols>
  <sheetData>
    <row r="1" spans="1:14" ht="18">
      <c r="A1" s="103" t="s">
        <v>0</v>
      </c>
      <c r="B1" s="124"/>
      <c r="C1" s="124"/>
      <c r="D1" s="124"/>
      <c r="E1" s="103" t="s">
        <v>1</v>
      </c>
      <c r="F1" s="103"/>
      <c r="G1" s="103"/>
      <c r="H1" s="103"/>
      <c r="I1" s="103"/>
      <c r="J1" s="103"/>
      <c r="K1" s="103"/>
      <c r="L1" s="1"/>
      <c r="M1" s="1"/>
      <c r="N1" s="1"/>
    </row>
    <row r="2" spans="1:14" ht="18">
      <c r="A2" s="103" t="s">
        <v>2</v>
      </c>
      <c r="B2" s="124"/>
      <c r="C2" s="124"/>
      <c r="D2" s="124"/>
      <c r="E2" s="103" t="s">
        <v>3</v>
      </c>
      <c r="F2" s="103"/>
      <c r="G2" s="103"/>
      <c r="H2" s="103"/>
      <c r="I2" s="103"/>
      <c r="J2" s="103"/>
      <c r="K2" s="103"/>
      <c r="L2" s="1"/>
      <c r="M2" s="1"/>
      <c r="N2" s="1"/>
    </row>
    <row r="3" spans="1:14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</row>
    <row r="4" spans="1:14" ht="20.25">
      <c r="A4" s="116" t="s">
        <v>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24" customHeight="1">
      <c r="A5" s="104" t="s">
        <v>40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4" ht="16.5">
      <c r="A6" s="2"/>
      <c r="B6" s="2"/>
      <c r="C6" s="2"/>
      <c r="D6" s="2"/>
      <c r="E6" s="2"/>
      <c r="F6" s="2"/>
      <c r="G6" s="2"/>
      <c r="H6" s="2"/>
      <c r="I6" s="2"/>
      <c r="J6" s="84"/>
      <c r="K6" s="14"/>
      <c r="L6" s="14"/>
      <c r="M6" s="2"/>
      <c r="N6" s="2"/>
    </row>
    <row r="7" spans="1:14" ht="17.25" thickBot="1">
      <c r="A7" s="2"/>
      <c r="B7" s="2"/>
      <c r="C7" s="85"/>
      <c r="D7" s="85"/>
      <c r="E7" s="85"/>
      <c r="F7" s="85"/>
      <c r="G7" s="85"/>
      <c r="H7" s="85"/>
      <c r="I7" s="85"/>
      <c r="J7" s="85"/>
      <c r="K7" s="115" t="s">
        <v>41</v>
      </c>
      <c r="L7" s="115"/>
      <c r="M7" s="115"/>
      <c r="N7" s="115"/>
    </row>
    <row r="8" spans="1:14" ht="20.25" customHeight="1">
      <c r="A8" s="126" t="s">
        <v>6</v>
      </c>
      <c r="B8" s="127" t="s">
        <v>7</v>
      </c>
      <c r="C8" s="128" t="s">
        <v>39</v>
      </c>
      <c r="D8" s="129"/>
      <c r="E8" s="128" t="s">
        <v>9</v>
      </c>
      <c r="F8" s="129"/>
      <c r="G8" s="128" t="s">
        <v>10</v>
      </c>
      <c r="H8" s="129"/>
      <c r="I8" s="128" t="s">
        <v>11</v>
      </c>
      <c r="J8" s="129"/>
      <c r="K8" s="128" t="s">
        <v>12</v>
      </c>
      <c r="L8" s="129"/>
      <c r="M8" s="128" t="s">
        <v>13</v>
      </c>
      <c r="N8" s="130"/>
    </row>
    <row r="9" spans="1:15" ht="20.25" customHeight="1">
      <c r="A9" s="131" t="s">
        <v>14</v>
      </c>
      <c r="B9" s="132" t="s">
        <v>15</v>
      </c>
      <c r="C9" s="132" t="s">
        <v>20</v>
      </c>
      <c r="D9" s="132" t="s">
        <v>36</v>
      </c>
      <c r="E9" s="132" t="s">
        <v>20</v>
      </c>
      <c r="F9" s="132" t="s">
        <v>36</v>
      </c>
      <c r="G9" s="132" t="s">
        <v>20</v>
      </c>
      <c r="H9" s="132" t="s">
        <v>36</v>
      </c>
      <c r="I9" s="132" t="s">
        <v>20</v>
      </c>
      <c r="J9" s="132" t="s">
        <v>36</v>
      </c>
      <c r="K9" s="132" t="s">
        <v>20</v>
      </c>
      <c r="L9" s="132" t="s">
        <v>36</v>
      </c>
      <c r="M9" s="132" t="s">
        <v>20</v>
      </c>
      <c r="N9" s="133" t="s">
        <v>19</v>
      </c>
      <c r="O9" s="81"/>
    </row>
    <row r="10" spans="1:14" ht="16.5">
      <c r="A10" s="166">
        <v>0</v>
      </c>
      <c r="B10" s="167">
        <v>1</v>
      </c>
      <c r="C10" s="167">
        <v>2</v>
      </c>
      <c r="D10" s="167">
        <v>3</v>
      </c>
      <c r="E10" s="167">
        <v>4</v>
      </c>
      <c r="F10" s="167">
        <v>5</v>
      </c>
      <c r="G10" s="167">
        <v>6</v>
      </c>
      <c r="H10" s="167">
        <v>7</v>
      </c>
      <c r="I10" s="167">
        <v>8</v>
      </c>
      <c r="J10" s="167">
        <v>9</v>
      </c>
      <c r="K10" s="167">
        <v>10</v>
      </c>
      <c r="L10" s="167">
        <v>11</v>
      </c>
      <c r="M10" s="167">
        <v>12</v>
      </c>
      <c r="N10" s="168">
        <v>13</v>
      </c>
    </row>
    <row r="11" spans="1:16" ht="24.75" customHeight="1">
      <c r="A11" s="169">
        <v>1</v>
      </c>
      <c r="B11" s="170" t="s">
        <v>66</v>
      </c>
      <c r="C11" s="171">
        <f>'[1]TH M.giam cay HN-LN trong dan'!H11+'8. CAC CTY CAO SU'!E19</f>
        <v>4888.987999999999</v>
      </c>
      <c r="D11" s="172">
        <f>'[1]TH M.giam cay HN-LN trong dan'!I11</f>
        <v>1131082</v>
      </c>
      <c r="E11" s="173">
        <f>'[1]TH M.giam cay HN-LN trong dan'!J11</f>
        <v>0</v>
      </c>
      <c r="F11" s="172">
        <f>'[1]TH M.giam cay HN-LN trong dan'!K11</f>
        <v>0</v>
      </c>
      <c r="G11" s="173">
        <f>'[1]TH M.giam cay HN-LN trong dan'!L11</f>
        <v>3264.588</v>
      </c>
      <c r="H11" s="174">
        <f>'[1]TH M.giam cay HN-LN trong dan'!M11</f>
        <v>237662</v>
      </c>
      <c r="I11" s="173">
        <f>'8. CAC CTY CAO SU'!I19</f>
        <v>812.2</v>
      </c>
      <c r="J11" s="174">
        <f>'8. CAC CTY CAO SU'!J19</f>
        <v>446710</v>
      </c>
      <c r="K11" s="173">
        <f>E11+G11+I11</f>
        <v>4076.7880000000005</v>
      </c>
      <c r="L11" s="174">
        <f>F11+H11+J11</f>
        <v>684372</v>
      </c>
      <c r="M11" s="173">
        <f>C11-K11</f>
        <v>812.1999999999989</v>
      </c>
      <c r="N11" s="175">
        <f>D11-L11</f>
        <v>446710</v>
      </c>
      <c r="P11" s="86"/>
    </row>
    <row r="12" spans="1:16" ht="24.75" customHeight="1">
      <c r="A12" s="12">
        <v>2</v>
      </c>
      <c r="B12" s="176" t="s">
        <v>60</v>
      </c>
      <c r="C12" s="177">
        <f>'[1]TH M.giam cay HN-LN trong dan'!H12+'8. CAC CTY CAO SU'!E14</f>
        <v>9738.66</v>
      </c>
      <c r="D12" s="178">
        <f>'[1]TH M.giam cay HN-LN trong dan'!I12+'8. CAC CTY CAO SU'!F14</f>
        <v>2268208.5</v>
      </c>
      <c r="E12" s="179">
        <f>'[1]TH M.giam cay HN-LN trong dan'!J12+'8. CAC CTY CAO SU'!G14</f>
        <v>1355</v>
      </c>
      <c r="F12" s="180">
        <f>'[1]TH M.giam cay HN-LN trong dan'!K12+'8. CAC CTY CAO SU'!H14</f>
        <v>215720</v>
      </c>
      <c r="G12" s="179">
        <f>'[1]TH M.giam cay HN-LN trong dan'!L12</f>
        <v>8383.66</v>
      </c>
      <c r="H12" s="180">
        <f>'[1]TH M.giam cay HN-LN trong dan'!M12</f>
        <v>2052488.5</v>
      </c>
      <c r="I12" s="179">
        <f>'[1]TH M.giam cay HN-LN trong dan'!N12+'8. CAC CTY CAO SU'!I14</f>
        <v>0</v>
      </c>
      <c r="J12" s="180">
        <f>'[1]TH M.giam cay HN-LN trong dan'!O12+'8. CAC CTY CAO SU'!J14</f>
        <v>0</v>
      </c>
      <c r="K12" s="179">
        <f>E12+G12+I12</f>
        <v>9738.66</v>
      </c>
      <c r="L12" s="180">
        <f>F12+H12+J12</f>
        <v>2268208.5</v>
      </c>
      <c r="M12" s="179">
        <f>C12-K12</f>
        <v>0</v>
      </c>
      <c r="N12" s="181">
        <f aca="true" t="shared" si="0" ref="M12:N15">D12-L12</f>
        <v>0</v>
      </c>
      <c r="P12" s="86"/>
    </row>
    <row r="13" spans="1:16" ht="24.75" customHeight="1">
      <c r="A13" s="12">
        <v>3</v>
      </c>
      <c r="B13" s="176" t="s">
        <v>59</v>
      </c>
      <c r="C13" s="177">
        <f>'[1]TH M.giam cay HN-LN trong dan'!H13+'8. CAC CTY CAO SU'!C15+'8. CAC CTY CAO SU'!C16</f>
        <v>7911.916</v>
      </c>
      <c r="D13" s="178">
        <f>'[1]TH M.giam cay HN-LN trong dan'!I13+'8. CAC CTY CAO SU'!F15</f>
        <v>3333800.8000000003</v>
      </c>
      <c r="E13" s="179">
        <f>'[1]TH M.giam cay HN-LN trong dan'!J13+'8. CAC CTY CAO SU'!G15+'8. CAC CTY CAO SU'!G16</f>
        <v>197.77</v>
      </c>
      <c r="F13" s="180">
        <f>'[1]TH M.giam cay HN-LN trong dan'!K13+'8. CAC CTY CAO SU'!H15+'8. CAC CTY CAO SU'!H16</f>
        <v>40876.5</v>
      </c>
      <c r="G13" s="179">
        <f>'[1]TH M.giam cay HN-LN trong dan'!L13</f>
        <v>5897.696</v>
      </c>
      <c r="H13" s="180">
        <f>'[1]TH M.giam cay HN-LN trong dan'!M13</f>
        <v>2293877.8000000003</v>
      </c>
      <c r="I13" s="179">
        <f>'8. CAC CTY CAO SU'!I15+'8. CAC CTY CAO SU'!I16</f>
        <v>908.225</v>
      </c>
      <c r="J13" s="180">
        <f>'8. CAC CTY CAO SU'!J15+'8. CAC CTY CAO SU'!J16-1</f>
        <v>499522.8</v>
      </c>
      <c r="K13" s="179">
        <f aca="true" t="shared" si="1" ref="K13:K18">E13+G13+I13</f>
        <v>7003.691000000001</v>
      </c>
      <c r="L13" s="180">
        <f>F13+H13+J13+1</f>
        <v>2834278.1</v>
      </c>
      <c r="M13" s="179">
        <f>C13-K13</f>
        <v>908.2249999999995</v>
      </c>
      <c r="N13" s="181">
        <f>D13-L13</f>
        <v>499522.7000000002</v>
      </c>
      <c r="O13" s="87"/>
      <c r="P13" s="88"/>
    </row>
    <row r="14" spans="1:16" ht="24.75" customHeight="1">
      <c r="A14" s="12">
        <v>4</v>
      </c>
      <c r="B14" s="176" t="s">
        <v>61</v>
      </c>
      <c r="C14" s="177">
        <f>'[1]TH M.giam cay HN-LN trong dan'!H14+'8. CAC CTY CAO SU'!E17</f>
        <v>9124.33</v>
      </c>
      <c r="D14" s="178">
        <f>'[1]TH M.giam cay HN-LN trong dan'!I14+'8. CAC CTY CAO SU'!F17</f>
        <v>2216183.4</v>
      </c>
      <c r="E14" s="179">
        <f>'[1]TH M.giam cay HN-LN trong dan'!J14+'8. CAC CTY CAO SU'!G17</f>
        <v>5179.1900000000005</v>
      </c>
      <c r="F14" s="180">
        <f>'[1]TH M.giam cay HN-LN trong dan'!K14+'8. CAC CTY CAO SU'!H17</f>
        <v>1182673</v>
      </c>
      <c r="G14" s="179">
        <f>'[1]TH M.giam cay HN-LN trong dan'!L14</f>
        <v>3917.9399999999996</v>
      </c>
      <c r="H14" s="180">
        <f>'[1]TH M.giam cay HN-LN trong dan'!M14+1</f>
        <v>1018550.9</v>
      </c>
      <c r="I14" s="179">
        <f>'[1]Loc ninh'!N13</f>
        <v>13.6</v>
      </c>
      <c r="J14" s="180">
        <f>'[1]Loc ninh'!O13</f>
        <v>7480</v>
      </c>
      <c r="K14" s="179">
        <f t="shared" si="1"/>
        <v>9110.730000000001</v>
      </c>
      <c r="L14" s="180">
        <f>F14+H14+J14</f>
        <v>2208703.9</v>
      </c>
      <c r="M14" s="179">
        <f t="shared" si="0"/>
        <v>13.599999999998545</v>
      </c>
      <c r="N14" s="181">
        <f>D14-L14</f>
        <v>7479.5</v>
      </c>
      <c r="P14" s="86"/>
    </row>
    <row r="15" spans="1:16" ht="24.75" customHeight="1">
      <c r="A15" s="12">
        <v>5</v>
      </c>
      <c r="B15" s="176" t="s">
        <v>62</v>
      </c>
      <c r="C15" s="177">
        <f>'[1]TH M.giam cay HN-LN trong dan'!H15</f>
        <v>10454.189999999999</v>
      </c>
      <c r="D15" s="178">
        <f>'[1]TH M.giam cay HN-LN trong dan'!I15</f>
        <v>2360305</v>
      </c>
      <c r="E15" s="179">
        <f>'[1]TH M.giam cay HN-LN trong dan'!J15</f>
        <v>7208.3</v>
      </c>
      <c r="F15" s="180">
        <f>'[1]TH M.giam cay HN-LN trong dan'!K15</f>
        <v>1400785</v>
      </c>
      <c r="G15" s="179">
        <f>'[1]TH M.giam cay HN-LN trong dan'!L15</f>
        <v>3245.89</v>
      </c>
      <c r="H15" s="180">
        <f>'[1]TH M.giam cay HN-LN trong dan'!M15</f>
        <v>959520</v>
      </c>
      <c r="I15" s="179">
        <f>'[1]TH M.giam cay HN-LN trong dan'!N15</f>
        <v>0</v>
      </c>
      <c r="J15" s="180">
        <f>'[1]TH M.giam cay HN-LN trong dan'!O15</f>
        <v>0</v>
      </c>
      <c r="K15" s="37">
        <f t="shared" si="1"/>
        <v>10454.19</v>
      </c>
      <c r="L15" s="180">
        <f>F15+H15+J15</f>
        <v>2360305</v>
      </c>
      <c r="M15" s="179">
        <f t="shared" si="0"/>
        <v>0</v>
      </c>
      <c r="N15" s="181">
        <f t="shared" si="0"/>
        <v>0</v>
      </c>
      <c r="P15" s="86"/>
    </row>
    <row r="16" spans="1:16" ht="24.75" customHeight="1">
      <c r="A16" s="12">
        <v>6</v>
      </c>
      <c r="B16" s="176" t="s">
        <v>63</v>
      </c>
      <c r="C16" s="177">
        <f>'[1]TH M.giam cay HN-LN trong dan'!H16+'8. CAC CTY CAO SU'!E20+'8. CAC CTY CAO SU'!E24</f>
        <v>13596.259999999998</v>
      </c>
      <c r="D16" s="178">
        <f>'[1]TH M.giam cay HN-LN trong dan'!I16</f>
        <v>3955629</v>
      </c>
      <c r="E16" s="179">
        <f>'[1]TH M.giam cay HN-LN trong dan'!J16+'8. CAC CTY CAO SU'!G20+'8. CAC CTY CAO SU'!G24</f>
        <v>1542.8</v>
      </c>
      <c r="F16" s="180">
        <f>'[1]TH M.giam cay HN-LN trong dan'!K16+'8. CAC CTY CAO SU'!H20+'8. CAC CTY CAO SU'!H24</f>
        <v>156558</v>
      </c>
      <c r="G16" s="179">
        <f>'[1]TH M.giam cay HN-LN trong dan'!L16</f>
        <v>7098.42</v>
      </c>
      <c r="H16" s="180">
        <f>'[1]TH M.giam cay HN-LN trong dan'!M16</f>
        <v>1073799</v>
      </c>
      <c r="I16" s="179">
        <f>'[1]TH M.giam cay HN-LN trong dan'!N16+'8. CAC CTY CAO SU'!I20+'8. CAC CTY CAO SU'!I24+'3. CAY CAO SU TRONG DAN'!K16</f>
        <v>2477.52</v>
      </c>
      <c r="J16" s="180">
        <f>'[1]TH M.giam cay HN-LN trong dan'!O16+'8. CAC CTY CAO SU'!J20+'8. CAC CTY CAO SU'!J24+'3. CAY CAO SU TRONG DAN'!L16</f>
        <v>1362636</v>
      </c>
      <c r="K16" s="37">
        <f t="shared" si="1"/>
        <v>11118.74</v>
      </c>
      <c r="L16" s="180">
        <f>F16+H16+J16</f>
        <v>2592993</v>
      </c>
      <c r="M16" s="179">
        <f aca="true" t="shared" si="2" ref="M16:N18">C16-K16</f>
        <v>2477.5199999999986</v>
      </c>
      <c r="N16" s="181">
        <f t="shared" si="2"/>
        <v>1362636</v>
      </c>
      <c r="P16" s="86"/>
    </row>
    <row r="17" spans="1:16" ht="24.75" customHeight="1">
      <c r="A17" s="12">
        <v>7</v>
      </c>
      <c r="B17" s="176" t="s">
        <v>64</v>
      </c>
      <c r="C17" s="177">
        <f>'[1]TH M.giam cay HN-LN trong dan'!H17+'8. CAC CTY CAO SU'!E22+'[1]LBo thue Cty cao su'!M21+'8. CAC CTY CAO SU'!E21</f>
        <v>15623.6</v>
      </c>
      <c r="D17" s="178">
        <f>'[1]TH M.giam cay HN-LN trong dan'!I17+'8. CAC CTY CAO SU'!F22</f>
        <v>2506852.5</v>
      </c>
      <c r="E17" s="179">
        <f>'[1]TH M.giam cay HN-LN trong dan'!J17+'8. CAC CTY CAO SU'!G22</f>
        <v>7942.869999999999</v>
      </c>
      <c r="F17" s="180">
        <f>'[1]TH M.giam cay HN-LN trong dan'!K17+'8. CAC CTY CAO SU'!H22</f>
        <v>1533339</v>
      </c>
      <c r="G17" s="179">
        <f>'[1]TH M.giam cay HN-LN trong dan'!L17</f>
        <v>7561.429999999999</v>
      </c>
      <c r="H17" s="180">
        <f>'[1]TH M.giam cay HN-LN trong dan'!M17</f>
        <v>907897.5</v>
      </c>
      <c r="I17" s="179">
        <f>'8. CAC CTY CAO SU'!I22+'[1]TH M.giam cay HN-LN trong dan'!N17</f>
        <v>59.65</v>
      </c>
      <c r="J17" s="180">
        <f>'8. CAC CTY CAO SU'!J22+'[1]TH M.giam cay HN-LN trong dan'!O17</f>
        <v>32808</v>
      </c>
      <c r="K17" s="179">
        <f t="shared" si="1"/>
        <v>15563.949999999999</v>
      </c>
      <c r="L17" s="180">
        <f>F17+H17+J17</f>
        <v>2474044.5</v>
      </c>
      <c r="M17" s="179">
        <f>C17-K17</f>
        <v>59.650000000001455</v>
      </c>
      <c r="N17" s="182">
        <f>D17-L17</f>
        <v>32808</v>
      </c>
      <c r="P17" s="88"/>
    </row>
    <row r="18" spans="1:16" ht="24.75" customHeight="1">
      <c r="A18" s="183">
        <v>8</v>
      </c>
      <c r="B18" s="184" t="s">
        <v>65</v>
      </c>
      <c r="C18" s="185">
        <f>'[1]TH M.giam cay HN-LN trong dan'!H18+'8. CAC CTY CAO SU'!E23</f>
        <v>27411.352000000003</v>
      </c>
      <c r="D18" s="186">
        <f>'[1]TH M.giam cay HN-LN trong dan'!I18+'8. CAC CTY CAO SU'!F23</f>
        <v>6077018</v>
      </c>
      <c r="E18" s="187">
        <f>'[1]TH M.giam cay HN-LN trong dan'!J18+'8. CAC CTY CAO SU'!G23</f>
        <v>7297.5</v>
      </c>
      <c r="F18" s="188">
        <f>'[1]TH M.giam cay HN-LN trong dan'!K18+'8. CAC CTY CAO SU'!H23</f>
        <v>1547120.5</v>
      </c>
      <c r="G18" s="187">
        <f>'[1]TH M.giam cay HN-LN trong dan'!L18</f>
        <v>20113.852</v>
      </c>
      <c r="H18" s="188">
        <f>'[1]TH M.giam cay HN-LN trong dan'!M18</f>
        <v>4529897.5</v>
      </c>
      <c r="I18" s="187">
        <f>'8. CAC CTY CAO SU'!I23</f>
        <v>0</v>
      </c>
      <c r="J18" s="188">
        <f>'8. CAC CTY CAO SU'!J23</f>
        <v>0</v>
      </c>
      <c r="K18" s="187">
        <f t="shared" si="1"/>
        <v>27411.352</v>
      </c>
      <c r="L18" s="188">
        <f>F18+H18+J18</f>
        <v>6077018</v>
      </c>
      <c r="M18" s="187">
        <f t="shared" si="2"/>
        <v>0</v>
      </c>
      <c r="N18" s="189">
        <f>D18-L18</f>
        <v>0</v>
      </c>
      <c r="O18" s="66"/>
      <c r="P18" s="86"/>
    </row>
    <row r="19" spans="1:16" s="91" customFormat="1" ht="24.75" customHeight="1" thickBot="1">
      <c r="A19" s="190" t="s">
        <v>21</v>
      </c>
      <c r="B19" s="191"/>
      <c r="C19" s="43">
        <f>'[1]TH LBo thue 2008'!N18</f>
        <v>98669.296</v>
      </c>
      <c r="D19" s="192">
        <f>D11+D12+D13+D14+D15+D16+D17+D18</f>
        <v>23849079.200000003</v>
      </c>
      <c r="E19" s="193">
        <f>SUM(E11:E18)</f>
        <v>30723.43</v>
      </c>
      <c r="F19" s="194">
        <f>SUM(F11:F18)+1</f>
        <v>6077073</v>
      </c>
      <c r="G19" s="193">
        <f>SUM(G11:G18)</f>
        <v>59483.475999999995</v>
      </c>
      <c r="H19" s="194">
        <f>SUM(H11:H18)</f>
        <v>13073693.200000001</v>
      </c>
      <c r="I19" s="193">
        <f>SUM(I11:I18)</f>
        <v>4271.195</v>
      </c>
      <c r="J19" s="194">
        <f>SUM(J11:J18)+1</f>
        <v>2349157.8</v>
      </c>
      <c r="K19" s="193">
        <f>SUM(K11:K18)</f>
        <v>94478.10100000001</v>
      </c>
      <c r="L19" s="194">
        <f>SUM(L11:L18)</f>
        <v>21499923</v>
      </c>
      <c r="M19" s="193">
        <f>SUM(M11:M18)-0.01</f>
        <v>4271.184999999997</v>
      </c>
      <c r="N19" s="195">
        <f>SUM(N11:N18)</f>
        <v>2349156.2</v>
      </c>
      <c r="O19" s="89"/>
      <c r="P19" s="90"/>
    </row>
    <row r="20" spans="3:14" ht="16.5">
      <c r="C20" s="92"/>
      <c r="D20" s="93"/>
      <c r="H20" s="94"/>
      <c r="L20" s="95"/>
      <c r="M20" s="96"/>
      <c r="N20" s="96"/>
    </row>
    <row r="21" spans="3:14" ht="16.5">
      <c r="C21" s="97"/>
      <c r="D21" s="93"/>
      <c r="E21" s="97"/>
      <c r="G21" s="97"/>
      <c r="I21" s="92"/>
      <c r="K21" s="92"/>
      <c r="L21" s="95"/>
      <c r="M21" s="80"/>
      <c r="N21" s="98"/>
    </row>
    <row r="22" spans="5:12" ht="16.5">
      <c r="E22" s="95"/>
      <c r="K22" s="92"/>
      <c r="L22" s="95"/>
    </row>
    <row r="23" spans="4:12" ht="16.5">
      <c r="D23" s="86"/>
      <c r="L23" s="95"/>
    </row>
    <row r="24" ht="16.5">
      <c r="D24" s="86"/>
    </row>
    <row r="25" ht="16.5">
      <c r="D25" s="88"/>
    </row>
    <row r="26" ht="16.5">
      <c r="D26" s="86"/>
    </row>
    <row r="27" spans="3:4" ht="16.5">
      <c r="C27" s="99"/>
      <c r="D27" s="86"/>
    </row>
    <row r="28" ht="24.75" customHeight="1">
      <c r="D28" s="86"/>
    </row>
    <row r="29" ht="24.75" customHeight="1">
      <c r="D29" s="88"/>
    </row>
    <row r="30" ht="24.75" customHeight="1">
      <c r="D30" s="86"/>
    </row>
    <row r="31" ht="24.75" customHeight="1">
      <c r="D31" s="100"/>
    </row>
    <row r="32" ht="24.75" customHeight="1">
      <c r="D32" s="100"/>
    </row>
    <row r="33" ht="22.5" customHeight="1">
      <c r="D33" s="100"/>
    </row>
    <row r="34" ht="22.5" customHeight="1">
      <c r="D34" s="100"/>
    </row>
    <row r="35" ht="22.5" customHeight="1">
      <c r="D35" s="100"/>
    </row>
    <row r="36" ht="22.5" customHeight="1">
      <c r="D36" s="100"/>
    </row>
    <row r="37" ht="22.5" customHeight="1">
      <c r="D37" s="100"/>
    </row>
    <row r="38" ht="22.5" customHeight="1"/>
    <row r="39" ht="22.5" customHeight="1"/>
  </sheetData>
  <mergeCells count="14">
    <mergeCell ref="A1:D1"/>
    <mergeCell ref="A2:D2"/>
    <mergeCell ref="E1:K1"/>
    <mergeCell ref="E2:K2"/>
    <mergeCell ref="A19:B19"/>
    <mergeCell ref="A4:N4"/>
    <mergeCell ref="A5:N5"/>
    <mergeCell ref="K7:N7"/>
    <mergeCell ref="C8:D8"/>
    <mergeCell ref="E8:F8"/>
    <mergeCell ref="G8:H8"/>
    <mergeCell ref="I8:J8"/>
    <mergeCell ref="K8:L8"/>
    <mergeCell ref="M8:N8"/>
  </mergeCells>
  <printOptions/>
  <pageMargins left="0.17" right="0.2" top="0.55" bottom="0.68" header="0.5" footer="0.5"/>
  <pageSetup horizontalDpi="180" verticalDpi="18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showZeros="0" workbookViewId="0" topLeftCell="A9">
      <selection activeCell="B18" sqref="B18"/>
    </sheetView>
  </sheetViews>
  <sheetFormatPr defaultColWidth="8.72265625" defaultRowHeight="16.5"/>
  <cols>
    <col min="1" max="1" width="3.0859375" style="2" customWidth="1"/>
    <col min="2" max="2" width="10.90625" style="2" customWidth="1"/>
    <col min="3" max="3" width="7.54296875" style="2" customWidth="1"/>
    <col min="4" max="4" width="6.36328125" style="2" customWidth="1"/>
    <col min="5" max="5" width="6.6328125" style="2" customWidth="1"/>
    <col min="6" max="6" width="7.36328125" style="2" customWidth="1"/>
    <col min="7" max="7" width="7.54296875" style="2" customWidth="1"/>
    <col min="8" max="8" width="7.36328125" style="2" customWidth="1"/>
    <col min="9" max="9" width="8.36328125" style="2" customWidth="1"/>
    <col min="10" max="10" width="6.6328125" style="2" customWidth="1"/>
    <col min="11" max="11" width="10.99609375" style="2" customWidth="1"/>
    <col min="12" max="12" width="5.18359375" style="2" bestFit="1" customWidth="1"/>
    <col min="13" max="13" width="7.99609375" style="2" customWidth="1"/>
    <col min="14" max="14" width="8.90625" style="2" customWidth="1"/>
    <col min="15" max="15" width="9.8125" style="2" customWidth="1"/>
    <col min="16" max="16" width="8.8125" style="2" customWidth="1"/>
    <col min="17" max="17" width="5.90625" style="2" customWidth="1"/>
    <col min="18" max="16384" width="8.90625" style="2" customWidth="1"/>
  </cols>
  <sheetData>
    <row r="1" spans="1:17" ht="18" customHeight="1">
      <c r="A1" s="103" t="s">
        <v>0</v>
      </c>
      <c r="B1" s="103"/>
      <c r="C1" s="103"/>
      <c r="D1" s="103"/>
      <c r="E1" s="105" t="s">
        <v>1</v>
      </c>
      <c r="F1" s="105"/>
      <c r="G1" s="105"/>
      <c r="H1" s="105"/>
      <c r="I1" s="105"/>
      <c r="J1" s="105"/>
      <c r="K1" s="105"/>
      <c r="L1" s="105"/>
      <c r="M1" s="105"/>
      <c r="N1" s="46"/>
      <c r="O1" s="46"/>
      <c r="P1" s="46"/>
      <c r="Q1" s="46"/>
    </row>
    <row r="2" spans="1:17" ht="18" customHeight="1">
      <c r="A2" s="103" t="s">
        <v>2</v>
      </c>
      <c r="B2" s="103"/>
      <c r="C2" s="103"/>
      <c r="D2" s="103"/>
      <c r="E2" s="105" t="s">
        <v>3</v>
      </c>
      <c r="F2" s="105"/>
      <c r="G2" s="105"/>
      <c r="H2" s="105"/>
      <c r="I2" s="105"/>
      <c r="J2" s="105"/>
      <c r="K2" s="105"/>
      <c r="L2" s="105"/>
      <c r="M2" s="105"/>
      <c r="N2" s="46"/>
      <c r="O2" s="46"/>
      <c r="P2" s="46"/>
      <c r="Q2" s="46"/>
    </row>
    <row r="3" spans="1:15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8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8" customHeight="1">
      <c r="A5" s="118" t="s">
        <v>27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18.75" customHeight="1">
      <c r="A6" s="104" t="s">
        <v>40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3:17" ht="23.25" customHeight="1" thickBot="1">
      <c r="M7" s="115" t="s">
        <v>41</v>
      </c>
      <c r="N7" s="115"/>
      <c r="O7" s="115"/>
      <c r="P7" s="115"/>
      <c r="Q7" s="115"/>
    </row>
    <row r="8" spans="1:17" s="18" customFormat="1" ht="24" customHeight="1">
      <c r="A8" s="126" t="s">
        <v>6</v>
      </c>
      <c r="B8" s="127" t="s">
        <v>7</v>
      </c>
      <c r="C8" s="128" t="s">
        <v>8</v>
      </c>
      <c r="D8" s="151"/>
      <c r="E8" s="151"/>
      <c r="F8" s="151"/>
      <c r="G8" s="151"/>
      <c r="H8" s="128" t="s">
        <v>9</v>
      </c>
      <c r="I8" s="151"/>
      <c r="J8" s="128" t="s">
        <v>10</v>
      </c>
      <c r="K8" s="151"/>
      <c r="L8" s="128" t="s">
        <v>11</v>
      </c>
      <c r="M8" s="151"/>
      <c r="N8" s="128" t="s">
        <v>12</v>
      </c>
      <c r="O8" s="151"/>
      <c r="P8" s="128" t="s">
        <v>13</v>
      </c>
      <c r="Q8" s="152"/>
    </row>
    <row r="9" spans="1:17" s="19" customFormat="1" ht="24" customHeight="1">
      <c r="A9" s="131" t="s">
        <v>14</v>
      </c>
      <c r="B9" s="132" t="s">
        <v>15</v>
      </c>
      <c r="C9" s="132" t="s">
        <v>17</v>
      </c>
      <c r="D9" s="132" t="s">
        <v>23</v>
      </c>
      <c r="E9" s="132" t="s">
        <v>24</v>
      </c>
      <c r="F9" s="132" t="s">
        <v>18</v>
      </c>
      <c r="G9" s="132" t="s">
        <v>19</v>
      </c>
      <c r="H9" s="132" t="s">
        <v>20</v>
      </c>
      <c r="I9" s="132" t="s">
        <v>19</v>
      </c>
      <c r="J9" s="132" t="s">
        <v>20</v>
      </c>
      <c r="K9" s="132" t="s">
        <v>19</v>
      </c>
      <c r="L9" s="132" t="s">
        <v>20</v>
      </c>
      <c r="M9" s="132" t="s">
        <v>19</v>
      </c>
      <c r="N9" s="132" t="s">
        <v>20</v>
      </c>
      <c r="O9" s="132" t="s">
        <v>19</v>
      </c>
      <c r="P9" s="132" t="s">
        <v>20</v>
      </c>
      <c r="Q9" s="148" t="s">
        <v>19</v>
      </c>
    </row>
    <row r="10" spans="1:17" ht="15.75" customHeight="1">
      <c r="A10" s="166">
        <v>0</v>
      </c>
      <c r="B10" s="167">
        <v>1</v>
      </c>
      <c r="C10" s="167">
        <v>2</v>
      </c>
      <c r="D10" s="167">
        <v>3</v>
      </c>
      <c r="E10" s="167">
        <v>4</v>
      </c>
      <c r="F10" s="167">
        <v>5</v>
      </c>
      <c r="G10" s="167">
        <v>6</v>
      </c>
      <c r="H10" s="167">
        <v>7</v>
      </c>
      <c r="I10" s="167">
        <v>8</v>
      </c>
      <c r="J10" s="167">
        <v>9</v>
      </c>
      <c r="K10" s="167">
        <v>10</v>
      </c>
      <c r="L10" s="167">
        <v>11</v>
      </c>
      <c r="M10" s="167">
        <v>12</v>
      </c>
      <c r="N10" s="167">
        <v>13</v>
      </c>
      <c r="O10" s="167">
        <v>14</v>
      </c>
      <c r="P10" s="167">
        <v>15</v>
      </c>
      <c r="Q10" s="168">
        <v>16</v>
      </c>
    </row>
    <row r="11" spans="1:17" ht="24" customHeight="1">
      <c r="A11" s="11">
        <v>1</v>
      </c>
      <c r="B11" s="242" t="s">
        <v>66</v>
      </c>
      <c r="C11" s="21">
        <f>'[1]Thi xa'!D15</f>
        <v>57.178</v>
      </c>
      <c r="D11" s="21">
        <f>'[1]Thi xa'!E15</f>
        <v>0</v>
      </c>
      <c r="E11" s="21">
        <f>'[1]Thi xa'!F15</f>
        <v>0</v>
      </c>
      <c r="F11" s="21">
        <f>C11+D11+E11</f>
        <v>57.178</v>
      </c>
      <c r="G11" s="23">
        <f>'[1]Thi xa'!I15</f>
        <v>22871.199999999997</v>
      </c>
      <c r="H11" s="21">
        <f>'[1]Thi xa'!J15</f>
        <v>0</v>
      </c>
      <c r="I11" s="23">
        <f>'[1]Thi xa'!K15</f>
        <v>0</v>
      </c>
      <c r="J11" s="21">
        <f>'[1]Thi xa'!L15</f>
        <v>57.178</v>
      </c>
      <c r="K11" s="23">
        <f>'[1]Thi xa'!M15</f>
        <v>22871.199999999997</v>
      </c>
      <c r="L11" s="23">
        <f>(F11-H11-J11)/2</f>
        <v>0</v>
      </c>
      <c r="M11" s="23">
        <f>(G11-I11-K11)/2</f>
        <v>0</v>
      </c>
      <c r="N11" s="22">
        <f>H11+J11+L11</f>
        <v>57.178</v>
      </c>
      <c r="O11" s="23">
        <f>I11+K11+M11</f>
        <v>22871.199999999997</v>
      </c>
      <c r="P11" s="21">
        <f>F11-N11</f>
        <v>0</v>
      </c>
      <c r="Q11" s="24">
        <f>G11-O11</f>
        <v>0</v>
      </c>
    </row>
    <row r="12" spans="1:17" ht="24" customHeight="1">
      <c r="A12" s="12">
        <v>2</v>
      </c>
      <c r="B12" s="176" t="s">
        <v>60</v>
      </c>
      <c r="C12" s="25">
        <f>'[1]Binh long'!D15</f>
        <v>0</v>
      </c>
      <c r="D12" s="25">
        <f>'[1]Binh long'!E15</f>
        <v>95.7</v>
      </c>
      <c r="E12" s="25">
        <f>'[1]Binh long'!F15</f>
        <v>0</v>
      </c>
      <c r="F12" s="25">
        <f aca="true" t="shared" si="0" ref="F12:F18">C12+D12+E12</f>
        <v>95.7</v>
      </c>
      <c r="G12" s="26">
        <f>'[1]Binh long'!I15</f>
        <v>19140</v>
      </c>
      <c r="H12" s="25">
        <f>'[1]Binh long'!J15</f>
        <v>0</v>
      </c>
      <c r="I12" s="26">
        <f>'[1]Binh long'!K15</f>
        <v>0</v>
      </c>
      <c r="J12" s="25">
        <f>'[1]Binh long'!L15</f>
        <v>95.7</v>
      </c>
      <c r="K12" s="26">
        <f>'[1]Binh long'!M15</f>
        <v>19140</v>
      </c>
      <c r="L12" s="26">
        <f aca="true" t="shared" si="1" ref="L12:M18">(F12-H12-J12)/2</f>
        <v>0</v>
      </c>
      <c r="M12" s="26"/>
      <c r="N12" s="25">
        <f aca="true" t="shared" si="2" ref="N12:O18">H12+J12+L12</f>
        <v>95.7</v>
      </c>
      <c r="O12" s="26">
        <f t="shared" si="2"/>
        <v>19140</v>
      </c>
      <c r="P12" s="25">
        <f aca="true" t="shared" si="3" ref="P12:P18">F12-N12</f>
        <v>0</v>
      </c>
      <c r="Q12" s="27">
        <f aca="true" t="shared" si="4" ref="Q12:Q18">G12-O12</f>
        <v>0</v>
      </c>
    </row>
    <row r="13" spans="1:17" ht="24" customHeight="1">
      <c r="A13" s="12">
        <v>3</v>
      </c>
      <c r="B13" s="176" t="s">
        <v>59</v>
      </c>
      <c r="C13" s="25">
        <f>'[1]Chon thanh'!D14</f>
        <v>78.39</v>
      </c>
      <c r="D13" s="25">
        <f>'[1]Chon thanh'!E14</f>
        <v>0</v>
      </c>
      <c r="E13" s="25">
        <f>'[1]Chon thanh'!F14</f>
        <v>0</v>
      </c>
      <c r="F13" s="25">
        <f t="shared" si="0"/>
        <v>78.39</v>
      </c>
      <c r="G13" s="26">
        <f>'[1]Chon thanh'!I14</f>
        <v>31356</v>
      </c>
      <c r="H13" s="25">
        <f>'[1]Chon thanh'!J14</f>
        <v>0</v>
      </c>
      <c r="I13" s="26">
        <f>'[1]Chon thanh'!K14</f>
        <v>0</v>
      </c>
      <c r="J13" s="25">
        <f>'[1]Chon thanh'!L14</f>
        <v>78.39</v>
      </c>
      <c r="K13" s="26">
        <f>'[1]Chon thanh'!M14</f>
        <v>31356</v>
      </c>
      <c r="L13" s="26">
        <f t="shared" si="1"/>
        <v>0</v>
      </c>
      <c r="M13" s="26">
        <f t="shared" si="1"/>
        <v>0</v>
      </c>
      <c r="N13" s="25">
        <f t="shared" si="2"/>
        <v>78.39</v>
      </c>
      <c r="O13" s="26">
        <f t="shared" si="2"/>
        <v>31356</v>
      </c>
      <c r="P13" s="25">
        <f t="shared" si="3"/>
        <v>0</v>
      </c>
      <c r="Q13" s="27">
        <f t="shared" si="4"/>
        <v>0</v>
      </c>
    </row>
    <row r="14" spans="1:17" ht="24" customHeight="1">
      <c r="A14" s="12">
        <v>4</v>
      </c>
      <c r="B14" s="176" t="s">
        <v>61</v>
      </c>
      <c r="C14" s="25">
        <f>'[1]Loc ninh'!D14</f>
        <v>226.16</v>
      </c>
      <c r="D14" s="25">
        <f>'[1]Loc ninh'!E14</f>
        <v>0</v>
      </c>
      <c r="E14" s="25">
        <f>'[1]Loc ninh'!E14</f>
        <v>0</v>
      </c>
      <c r="F14" s="25">
        <f t="shared" si="0"/>
        <v>226.16</v>
      </c>
      <c r="G14" s="26">
        <f>'[1]Loc ninh'!I14</f>
        <v>90464</v>
      </c>
      <c r="H14" s="25">
        <f>'[1]Loc ninh'!J14</f>
        <v>67.44</v>
      </c>
      <c r="I14" s="26">
        <f>'[1]Loc ninh'!K14</f>
        <v>26976</v>
      </c>
      <c r="J14" s="25">
        <f>'[1]Loc ninh'!L14</f>
        <v>158.72</v>
      </c>
      <c r="K14" s="26">
        <f>'[1]Loc ninh'!M14</f>
        <v>63488</v>
      </c>
      <c r="L14" s="26">
        <f t="shared" si="1"/>
        <v>0</v>
      </c>
      <c r="M14" s="26">
        <f t="shared" si="1"/>
        <v>0</v>
      </c>
      <c r="N14" s="25">
        <f t="shared" si="2"/>
        <v>226.16</v>
      </c>
      <c r="O14" s="26">
        <f t="shared" si="2"/>
        <v>90464</v>
      </c>
      <c r="P14" s="25">
        <f t="shared" si="3"/>
        <v>0</v>
      </c>
      <c r="Q14" s="27">
        <f t="shared" si="4"/>
        <v>0</v>
      </c>
    </row>
    <row r="15" spans="1:17" ht="24" customHeight="1">
      <c r="A15" s="12">
        <v>5</v>
      </c>
      <c r="B15" s="176" t="s">
        <v>62</v>
      </c>
      <c r="C15" s="25">
        <f>'[1]Bu dop'!D15</f>
        <v>412.2</v>
      </c>
      <c r="D15" s="25">
        <f>'[1]Bu dop'!E15</f>
        <v>572.8</v>
      </c>
      <c r="E15" s="25">
        <f>'[1]Bu dop'!F15</f>
        <v>12.9</v>
      </c>
      <c r="F15" s="25">
        <f t="shared" si="0"/>
        <v>997.9</v>
      </c>
      <c r="G15" s="26">
        <f>'[1]Bu dop'!I15</f>
        <v>280472</v>
      </c>
      <c r="H15" s="25">
        <f>'[1]Bu dop'!J15</f>
        <v>899</v>
      </c>
      <c r="I15" s="26">
        <f>'[1]Bu dop'!K15</f>
        <v>250440</v>
      </c>
      <c r="J15" s="25">
        <f>F15-H15</f>
        <v>98.89999999999998</v>
      </c>
      <c r="K15" s="26">
        <f>G15-I15</f>
        <v>30032</v>
      </c>
      <c r="L15" s="26">
        <f t="shared" si="1"/>
        <v>0</v>
      </c>
      <c r="M15" s="26">
        <f t="shared" si="1"/>
        <v>0</v>
      </c>
      <c r="N15" s="25">
        <f t="shared" si="2"/>
        <v>997.9</v>
      </c>
      <c r="O15" s="26">
        <f t="shared" si="2"/>
        <v>280472</v>
      </c>
      <c r="P15" s="26"/>
      <c r="Q15" s="27">
        <f t="shared" si="4"/>
        <v>0</v>
      </c>
    </row>
    <row r="16" spans="1:17" ht="24" customHeight="1">
      <c r="A16" s="12">
        <v>6</v>
      </c>
      <c r="B16" s="176" t="s">
        <v>63</v>
      </c>
      <c r="C16" s="25">
        <f>'[1]Dong phu'!D15</f>
        <v>0</v>
      </c>
      <c r="D16" s="25">
        <f>'[1]Dong phu'!E15</f>
        <v>0</v>
      </c>
      <c r="E16" s="25">
        <f>'[1]Dong phu'!F15</f>
        <v>0</v>
      </c>
      <c r="F16" s="25">
        <f t="shared" si="0"/>
        <v>0</v>
      </c>
      <c r="G16" s="26">
        <f>'[1]Dong phu'!I15</f>
        <v>0</v>
      </c>
      <c r="H16" s="25">
        <f>'[1]Dong phu'!J15</f>
        <v>0</v>
      </c>
      <c r="I16" s="26">
        <f>'[1]Dong phu'!K15</f>
        <v>0</v>
      </c>
      <c r="J16" s="25">
        <f>'[1]Dong phu'!L15</f>
        <v>0</v>
      </c>
      <c r="K16" s="26">
        <f>'[1]Dong phu'!M15</f>
        <v>0</v>
      </c>
      <c r="L16" s="26">
        <f t="shared" si="1"/>
        <v>0</v>
      </c>
      <c r="M16" s="26">
        <f t="shared" si="1"/>
        <v>0</v>
      </c>
      <c r="N16" s="25">
        <f t="shared" si="2"/>
        <v>0</v>
      </c>
      <c r="O16" s="26">
        <f>-+J21</f>
        <v>0</v>
      </c>
      <c r="P16" s="26">
        <f t="shared" si="3"/>
        <v>0</v>
      </c>
      <c r="Q16" s="27">
        <f t="shared" si="4"/>
        <v>0</v>
      </c>
    </row>
    <row r="17" spans="1:17" ht="24" customHeight="1">
      <c r="A17" s="12">
        <v>7</v>
      </c>
      <c r="B17" s="176" t="s">
        <v>64</v>
      </c>
      <c r="C17" s="25">
        <f>'[1]Phuoc long'!D14</f>
        <v>0</v>
      </c>
      <c r="D17" s="25">
        <f>'[1]Phuoc long'!E14</f>
        <v>0</v>
      </c>
      <c r="E17" s="25">
        <f>'[1]Phuoc long'!F14</f>
        <v>0</v>
      </c>
      <c r="F17" s="25">
        <f t="shared" si="0"/>
        <v>0</v>
      </c>
      <c r="G17" s="26">
        <f>'[1]Phuoc long'!I14</f>
        <v>0</v>
      </c>
      <c r="H17" s="25">
        <f>'[1]Phuoc long'!J14</f>
        <v>0</v>
      </c>
      <c r="I17" s="26">
        <f>'[1]Phuoc long'!K14</f>
        <v>0</v>
      </c>
      <c r="J17" s="25">
        <f>'[1]Phuoc long'!L14</f>
        <v>0</v>
      </c>
      <c r="K17" s="26">
        <f>'[1]Phuoc long'!M14</f>
        <v>0</v>
      </c>
      <c r="L17" s="26">
        <f t="shared" si="1"/>
        <v>0</v>
      </c>
      <c r="M17" s="26">
        <f t="shared" si="1"/>
        <v>0</v>
      </c>
      <c r="N17" s="25">
        <f t="shared" si="2"/>
        <v>0</v>
      </c>
      <c r="O17" s="26">
        <f t="shared" si="2"/>
        <v>0</v>
      </c>
      <c r="P17" s="26">
        <f t="shared" si="3"/>
        <v>0</v>
      </c>
      <c r="Q17" s="27">
        <f t="shared" si="4"/>
        <v>0</v>
      </c>
    </row>
    <row r="18" spans="1:17" ht="24" customHeight="1">
      <c r="A18" s="13">
        <v>8</v>
      </c>
      <c r="B18" s="243" t="s">
        <v>65</v>
      </c>
      <c r="C18" s="28">
        <f>'[1]Bu dang'!D14</f>
        <v>0</v>
      </c>
      <c r="D18" s="28">
        <f>'[1]Bu dang'!E14</f>
        <v>0</v>
      </c>
      <c r="E18" s="28">
        <f>'[1]Bu dang'!F14</f>
        <v>0</v>
      </c>
      <c r="F18" s="28">
        <f t="shared" si="0"/>
        <v>0</v>
      </c>
      <c r="G18" s="29">
        <f>'[1]Bu dang'!I14</f>
        <v>0</v>
      </c>
      <c r="H18" s="28">
        <f>'[1]Bu dang'!J14</f>
        <v>0</v>
      </c>
      <c r="I18" s="29">
        <f>'[1]Bu dang'!K14</f>
        <v>0</v>
      </c>
      <c r="J18" s="28">
        <f>'[1]Bu dang'!L14</f>
        <v>0</v>
      </c>
      <c r="K18" s="29">
        <f>'[1]Bu dang'!M14</f>
        <v>0</v>
      </c>
      <c r="L18" s="29">
        <f t="shared" si="1"/>
        <v>0</v>
      </c>
      <c r="M18" s="29"/>
      <c r="N18" s="28">
        <f t="shared" si="2"/>
        <v>0</v>
      </c>
      <c r="O18" s="29">
        <f t="shared" si="2"/>
        <v>0</v>
      </c>
      <c r="P18" s="29">
        <f t="shared" si="3"/>
        <v>0</v>
      </c>
      <c r="Q18" s="30">
        <f t="shared" si="4"/>
        <v>0</v>
      </c>
    </row>
    <row r="19" spans="1:18" ht="28.5" customHeight="1" thickBot="1">
      <c r="A19" s="190" t="s">
        <v>21</v>
      </c>
      <c r="B19" s="191"/>
      <c r="C19" s="41">
        <f aca="true" t="shared" si="5" ref="C19:Q19">SUM(C11:C18)</f>
        <v>773.9279999999999</v>
      </c>
      <c r="D19" s="41">
        <f t="shared" si="5"/>
        <v>668.5</v>
      </c>
      <c r="E19" s="41">
        <f t="shared" si="5"/>
        <v>12.9</v>
      </c>
      <c r="F19" s="41">
        <f t="shared" si="5"/>
        <v>1455.328</v>
      </c>
      <c r="G19" s="42">
        <f t="shared" si="5"/>
        <v>444303.2</v>
      </c>
      <c r="H19" s="41">
        <f t="shared" si="5"/>
        <v>966.44</v>
      </c>
      <c r="I19" s="42">
        <f t="shared" si="5"/>
        <v>277416</v>
      </c>
      <c r="J19" s="41">
        <f t="shared" si="5"/>
        <v>488.8879999999999</v>
      </c>
      <c r="K19" s="42">
        <f t="shared" si="5"/>
        <v>166887.2</v>
      </c>
      <c r="L19" s="41">
        <f t="shared" si="5"/>
        <v>0</v>
      </c>
      <c r="M19" s="41">
        <f t="shared" si="5"/>
        <v>0</v>
      </c>
      <c r="N19" s="41">
        <f t="shared" si="5"/>
        <v>1455.328</v>
      </c>
      <c r="O19" s="41">
        <f>SUM(O11:O18)</f>
        <v>444303.2</v>
      </c>
      <c r="P19" s="42">
        <f>SUM(P11:P18)</f>
        <v>0</v>
      </c>
      <c r="Q19" s="47">
        <f t="shared" si="5"/>
        <v>0</v>
      </c>
      <c r="R19" s="48"/>
    </row>
    <row r="20" spans="1:17" ht="16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244"/>
      <c r="L20" s="244"/>
      <c r="M20" s="244"/>
      <c r="N20" s="244"/>
      <c r="O20" s="244"/>
      <c r="P20" s="244"/>
      <c r="Q20" s="244"/>
    </row>
    <row r="21" spans="2:17" ht="16.5">
      <c r="B21" s="125"/>
      <c r="C21" s="125"/>
      <c r="D21" s="6"/>
      <c r="E21" s="6"/>
      <c r="F21" s="6"/>
      <c r="G21" s="6"/>
      <c r="K21" s="105"/>
      <c r="L21" s="105"/>
      <c r="M21" s="105"/>
      <c r="N21" s="105"/>
      <c r="O21" s="105"/>
      <c r="P21" s="105"/>
      <c r="Q21" s="105"/>
    </row>
    <row r="25" spans="2:3" ht="16.5">
      <c r="B25" s="108"/>
      <c r="C25" s="108"/>
    </row>
  </sheetData>
  <mergeCells count="19">
    <mergeCell ref="E1:M1"/>
    <mergeCell ref="E2:M2"/>
    <mergeCell ref="A1:D1"/>
    <mergeCell ref="A2:D2"/>
    <mergeCell ref="P8:Q8"/>
    <mergeCell ref="C8:G8"/>
    <mergeCell ref="A6:Q6"/>
    <mergeCell ref="A4:Q4"/>
    <mergeCell ref="A5:Q5"/>
    <mergeCell ref="M7:Q7"/>
    <mergeCell ref="J8:K8"/>
    <mergeCell ref="L8:M8"/>
    <mergeCell ref="N8:O8"/>
    <mergeCell ref="H8:I8"/>
    <mergeCell ref="K20:Q20"/>
    <mergeCell ref="B21:C21"/>
    <mergeCell ref="B25:C25"/>
    <mergeCell ref="A19:B19"/>
    <mergeCell ref="K21:Q21"/>
  </mergeCells>
  <printOptions horizontalCentered="1"/>
  <pageMargins left="0" right="0" top="0.6" bottom="0" header="0.42" footer="0.5118110236220472"/>
  <pageSetup horizontalDpi="180" verticalDpi="18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Zeros="0" workbookViewId="0" topLeftCell="A10">
      <selection activeCell="F12" sqref="F12"/>
    </sheetView>
  </sheetViews>
  <sheetFormatPr defaultColWidth="8.72265625" defaultRowHeight="16.5"/>
  <cols>
    <col min="1" max="1" width="2.90625" style="2" customWidth="1"/>
    <col min="2" max="2" width="11.18359375" style="2" customWidth="1"/>
    <col min="3" max="3" width="7.54296875" style="2" customWidth="1"/>
    <col min="4" max="4" width="6.54296875" style="2" customWidth="1"/>
    <col min="5" max="5" width="8.0859375" style="2" customWidth="1"/>
    <col min="6" max="6" width="8.54296875" style="2" customWidth="1"/>
    <col min="7" max="7" width="7.54296875" style="2" customWidth="1"/>
    <col min="8" max="8" width="8.90625" style="2" customWidth="1"/>
    <col min="9" max="9" width="7.8125" style="2" customWidth="1"/>
    <col min="10" max="10" width="9.18359375" style="2" customWidth="1"/>
    <col min="11" max="11" width="7.18359375" style="2" customWidth="1"/>
    <col min="12" max="12" width="7.0859375" style="2" customWidth="1"/>
    <col min="13" max="13" width="7.6328125" style="2" customWidth="1"/>
    <col min="14" max="14" width="8.6328125" style="2" customWidth="1"/>
    <col min="15" max="15" width="7.99609375" style="2" customWidth="1"/>
    <col min="16" max="16" width="7.90625" style="2" customWidth="1"/>
    <col min="17" max="16384" width="8.90625" style="2" customWidth="1"/>
  </cols>
  <sheetData>
    <row r="1" spans="1:16" ht="18" customHeight="1">
      <c r="A1" s="103" t="s">
        <v>0</v>
      </c>
      <c r="B1" s="103"/>
      <c r="C1" s="103"/>
      <c r="D1" s="103"/>
      <c r="E1" s="103" t="s">
        <v>1</v>
      </c>
      <c r="F1" s="103"/>
      <c r="G1" s="103"/>
      <c r="H1" s="103"/>
      <c r="I1" s="103"/>
      <c r="J1" s="103"/>
      <c r="K1" s="103"/>
      <c r="L1" s="103"/>
      <c r="M1" s="103"/>
      <c r="N1" s="1"/>
      <c r="O1" s="1"/>
      <c r="P1" s="1"/>
    </row>
    <row r="2" spans="1:16" ht="16.5">
      <c r="A2" s="103" t="s">
        <v>2</v>
      </c>
      <c r="B2" s="103"/>
      <c r="C2" s="103"/>
      <c r="D2" s="103"/>
      <c r="E2" s="103" t="s">
        <v>3</v>
      </c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</row>
    <row r="3" spans="1:14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21.75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5.75" customHeight="1">
      <c r="A5" s="116" t="s">
        <v>26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4.75" customHeight="1">
      <c r="A6" s="104" t="s">
        <v>40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2:16" ht="21" customHeight="1" thickBot="1">
      <c r="L7" s="115" t="s">
        <v>41</v>
      </c>
      <c r="M7" s="115"/>
      <c r="N7" s="115"/>
      <c r="O7" s="115"/>
      <c r="P7" s="115"/>
    </row>
    <row r="8" spans="1:16" s="8" customFormat="1" ht="24" customHeight="1">
      <c r="A8" s="126" t="s">
        <v>6</v>
      </c>
      <c r="B8" s="127" t="s">
        <v>7</v>
      </c>
      <c r="C8" s="128" t="s">
        <v>8</v>
      </c>
      <c r="D8" s="129"/>
      <c r="E8" s="129"/>
      <c r="F8" s="129"/>
      <c r="G8" s="128" t="s">
        <v>9</v>
      </c>
      <c r="H8" s="129"/>
      <c r="I8" s="128" t="s">
        <v>10</v>
      </c>
      <c r="J8" s="129"/>
      <c r="K8" s="128" t="s">
        <v>11</v>
      </c>
      <c r="L8" s="129"/>
      <c r="M8" s="128" t="s">
        <v>12</v>
      </c>
      <c r="N8" s="129"/>
      <c r="O8" s="128" t="s">
        <v>13</v>
      </c>
      <c r="P8" s="130"/>
    </row>
    <row r="9" spans="1:16" s="9" customFormat="1" ht="24" customHeight="1">
      <c r="A9" s="131" t="s">
        <v>14</v>
      </c>
      <c r="B9" s="132" t="s">
        <v>15</v>
      </c>
      <c r="C9" s="132" t="s">
        <v>16</v>
      </c>
      <c r="D9" s="132" t="s">
        <v>17</v>
      </c>
      <c r="E9" s="132" t="s">
        <v>18</v>
      </c>
      <c r="F9" s="132" t="s">
        <v>19</v>
      </c>
      <c r="G9" s="132" t="s">
        <v>20</v>
      </c>
      <c r="H9" s="132" t="s">
        <v>19</v>
      </c>
      <c r="I9" s="132" t="s">
        <v>20</v>
      </c>
      <c r="J9" s="132" t="s">
        <v>19</v>
      </c>
      <c r="K9" s="132" t="s">
        <v>20</v>
      </c>
      <c r="L9" s="132" t="s">
        <v>19</v>
      </c>
      <c r="M9" s="132" t="s">
        <v>20</v>
      </c>
      <c r="N9" s="132" t="s">
        <v>19</v>
      </c>
      <c r="O9" s="149" t="s">
        <v>20</v>
      </c>
      <c r="P9" s="150" t="s">
        <v>19</v>
      </c>
    </row>
    <row r="10" spans="1:16" ht="16.5" customHeight="1">
      <c r="A10" s="166">
        <v>0</v>
      </c>
      <c r="B10" s="167">
        <v>1</v>
      </c>
      <c r="C10" s="167">
        <v>2</v>
      </c>
      <c r="D10" s="167">
        <v>3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67">
        <v>13</v>
      </c>
      <c r="N10" s="167">
        <v>14</v>
      </c>
      <c r="O10" s="167">
        <v>15</v>
      </c>
      <c r="P10" s="168">
        <v>16</v>
      </c>
    </row>
    <row r="11" spans="1:16" ht="30" customHeight="1">
      <c r="A11" s="169">
        <v>1</v>
      </c>
      <c r="B11" s="170" t="s">
        <v>66</v>
      </c>
      <c r="C11" s="34">
        <f>'[1]Thi xa'!C14</f>
        <v>5</v>
      </c>
      <c r="D11" s="34">
        <f>'[1]Thi xa'!D14</f>
        <v>0</v>
      </c>
      <c r="E11" s="34">
        <f aca="true" t="shared" si="0" ref="E11:E18">C11+D11</f>
        <v>5</v>
      </c>
      <c r="F11" s="35">
        <f>'[1]Thi xa'!I14</f>
        <v>2750</v>
      </c>
      <c r="G11" s="34">
        <f>'[1]Thi xa'!J14</f>
        <v>0</v>
      </c>
      <c r="H11" s="35">
        <f>'[1]Thi xa'!K14</f>
        <v>0</v>
      </c>
      <c r="I11" s="34">
        <f>'[1]Thi xa'!L14</f>
        <v>5</v>
      </c>
      <c r="J11" s="35">
        <f>'[1]Thi xa'!M14</f>
        <v>2750</v>
      </c>
      <c r="K11" s="35">
        <f>(E11-G11-I11)/2</f>
        <v>0</v>
      </c>
      <c r="L11" s="35">
        <f>(F11-H11-J11)/2</f>
        <v>0</v>
      </c>
      <c r="M11" s="34">
        <f>G11+I11+K11</f>
        <v>5</v>
      </c>
      <c r="N11" s="35">
        <f>H11+J11+L11</f>
        <v>2750</v>
      </c>
      <c r="O11" s="34">
        <f>E11-M11</f>
        <v>0</v>
      </c>
      <c r="P11" s="36">
        <f>F11-N11</f>
        <v>0</v>
      </c>
    </row>
    <row r="12" spans="1:16" ht="30" customHeight="1">
      <c r="A12" s="12">
        <v>2</v>
      </c>
      <c r="B12" s="176" t="s">
        <v>60</v>
      </c>
      <c r="C12" s="25">
        <f>'[1]Binh long'!C14</f>
        <v>1491.31</v>
      </c>
      <c r="D12" s="25">
        <f>'[1]Binh long'!D14</f>
        <v>0</v>
      </c>
      <c r="E12" s="25">
        <f t="shared" si="0"/>
        <v>1491.31</v>
      </c>
      <c r="F12" s="26">
        <f>'[1]Binh long'!I14</f>
        <v>820220.5</v>
      </c>
      <c r="G12" s="25">
        <f>'[1]Binh long'!J14</f>
        <v>0</v>
      </c>
      <c r="H12" s="26">
        <f>'[1]Binh long'!K14</f>
        <v>0</v>
      </c>
      <c r="I12" s="25">
        <f>'[1]Binh long'!L14</f>
        <v>1491.31</v>
      </c>
      <c r="J12" s="26">
        <f>'[1]Binh long'!M14</f>
        <v>820220.5</v>
      </c>
      <c r="K12" s="26">
        <f aca="true" t="shared" si="1" ref="K12:L18">(E12-G12-I12)/2</f>
        <v>0</v>
      </c>
      <c r="L12" s="26">
        <f t="shared" si="1"/>
        <v>0</v>
      </c>
      <c r="M12" s="25">
        <f aca="true" t="shared" si="2" ref="M12:N18">G12+I12+K12</f>
        <v>1491.31</v>
      </c>
      <c r="N12" s="26">
        <f t="shared" si="2"/>
        <v>820220.5</v>
      </c>
      <c r="O12" s="25">
        <f aca="true" t="shared" si="3" ref="O12:O18">E12-M12</f>
        <v>0</v>
      </c>
      <c r="P12" s="27">
        <f aca="true" t="shared" si="4" ref="P12:P18">F12-N12</f>
        <v>0</v>
      </c>
    </row>
    <row r="13" spans="1:16" ht="30" customHeight="1">
      <c r="A13" s="12">
        <v>3</v>
      </c>
      <c r="B13" s="176" t="s">
        <v>59</v>
      </c>
      <c r="C13" s="25">
        <f>'[1]Chon thanh'!C13</f>
        <v>3398.76</v>
      </c>
      <c r="D13" s="25">
        <f>'[1]Chon thanh'!D13</f>
        <v>0</v>
      </c>
      <c r="E13" s="25">
        <f t="shared" si="0"/>
        <v>3398.76</v>
      </c>
      <c r="F13" s="26">
        <f>'[1]Chon thanh'!I13</f>
        <v>1869318.0000000002</v>
      </c>
      <c r="G13" s="25">
        <f>'[1]Chon thanh'!J13</f>
        <v>4</v>
      </c>
      <c r="H13" s="26">
        <f>'[1]Chon thanh'!K13</f>
        <v>2200</v>
      </c>
      <c r="I13" s="25">
        <f>'[1]Chon thanh'!L13</f>
        <v>3394.76</v>
      </c>
      <c r="J13" s="26">
        <f>'[1]Chon thanh'!M13</f>
        <v>1867118.0000000002</v>
      </c>
      <c r="K13" s="26">
        <f t="shared" si="1"/>
        <v>0</v>
      </c>
      <c r="L13" s="26">
        <f t="shared" si="1"/>
        <v>0</v>
      </c>
      <c r="M13" s="25">
        <f t="shared" si="2"/>
        <v>3398.76</v>
      </c>
      <c r="N13" s="26">
        <f t="shared" si="2"/>
        <v>1869318.0000000002</v>
      </c>
      <c r="O13" s="25">
        <f t="shared" si="3"/>
        <v>0</v>
      </c>
      <c r="P13" s="27">
        <f t="shared" si="4"/>
        <v>0</v>
      </c>
    </row>
    <row r="14" spans="1:16" ht="30" customHeight="1">
      <c r="A14" s="12">
        <v>4</v>
      </c>
      <c r="B14" s="176" t="s">
        <v>61</v>
      </c>
      <c r="C14" s="25">
        <f>'[1]Loc ninh'!C13</f>
        <v>706.09</v>
      </c>
      <c r="D14" s="25">
        <f>'[1]Loc ninh'!D13</f>
        <v>0</v>
      </c>
      <c r="E14" s="25">
        <f t="shared" si="0"/>
        <v>706.09</v>
      </c>
      <c r="F14" s="26">
        <f>'[1]Loc ninh'!I13</f>
        <v>388349.5</v>
      </c>
      <c r="G14" s="25">
        <f>'[1]Loc ninh'!J13</f>
        <v>354.56</v>
      </c>
      <c r="H14" s="26">
        <f>'[1]Loc ninh'!K13</f>
        <v>195008</v>
      </c>
      <c r="I14" s="25">
        <f>'[1]Loc ninh'!L13</f>
        <v>324.33</v>
      </c>
      <c r="J14" s="26">
        <f>'[1]Loc ninh'!M13</f>
        <v>178381</v>
      </c>
      <c r="K14" s="25">
        <f>'[1]Loc ninh'!N13</f>
        <v>13.6</v>
      </c>
      <c r="L14" s="26">
        <f>'[1]Loc ninh'!O13</f>
        <v>7480</v>
      </c>
      <c r="M14" s="25">
        <f t="shared" si="2"/>
        <v>692.49</v>
      </c>
      <c r="N14" s="26">
        <f t="shared" si="2"/>
        <v>380869</v>
      </c>
      <c r="O14" s="25">
        <f t="shared" si="3"/>
        <v>13.600000000000023</v>
      </c>
      <c r="P14" s="27">
        <f>F14-N14-1</f>
        <v>7479.5</v>
      </c>
    </row>
    <row r="15" spans="1:16" ht="30" customHeight="1">
      <c r="A15" s="12">
        <v>5</v>
      </c>
      <c r="B15" s="176" t="s">
        <v>62</v>
      </c>
      <c r="C15" s="25">
        <f>'[1]Bu dop'!C14</f>
        <v>664.98</v>
      </c>
      <c r="D15" s="25">
        <f>'[1]Bu dop'!D14</f>
        <v>0</v>
      </c>
      <c r="E15" s="25">
        <f t="shared" si="0"/>
        <v>664.98</v>
      </c>
      <c r="F15" s="26">
        <f>'[1]Bu dop'!I14</f>
        <v>365739</v>
      </c>
      <c r="G15" s="25">
        <f>'[1]Bu dop'!J14</f>
        <v>242.3</v>
      </c>
      <c r="H15" s="26">
        <f>'[1]Bu dop'!K14</f>
        <v>133265</v>
      </c>
      <c r="I15" s="25">
        <f>E15-G15</f>
        <v>422.68</v>
      </c>
      <c r="J15" s="26">
        <f>F15-H15</f>
        <v>232474</v>
      </c>
      <c r="K15" s="26">
        <f t="shared" si="1"/>
        <v>0</v>
      </c>
      <c r="L15" s="26">
        <f t="shared" si="1"/>
        <v>0</v>
      </c>
      <c r="M15" s="25">
        <f t="shared" si="2"/>
        <v>664.98</v>
      </c>
      <c r="N15" s="26">
        <f t="shared" si="2"/>
        <v>365739</v>
      </c>
      <c r="O15" s="25">
        <f t="shared" si="3"/>
        <v>0</v>
      </c>
      <c r="P15" s="27">
        <f t="shared" si="4"/>
        <v>0</v>
      </c>
    </row>
    <row r="16" spans="1:16" ht="30" customHeight="1">
      <c r="A16" s="12">
        <v>6</v>
      </c>
      <c r="B16" s="176" t="s">
        <v>63</v>
      </c>
      <c r="C16" s="25">
        <f>'[1]Dong phu'!C14</f>
        <v>268.77</v>
      </c>
      <c r="D16" s="25">
        <f>'[1]Dong phu'!D14</f>
        <v>0</v>
      </c>
      <c r="E16" s="25">
        <f t="shared" si="0"/>
        <v>268.77</v>
      </c>
      <c r="F16" s="26">
        <f>'[1]Dong phu'!I14</f>
        <v>147824</v>
      </c>
      <c r="G16" s="25">
        <f>'[1]Dong phu'!J14</f>
        <v>0</v>
      </c>
      <c r="H16" s="26">
        <f>'[1]Dong phu'!K14</f>
        <v>0</v>
      </c>
      <c r="I16" s="25">
        <f>'[1]Dong phu'!L14</f>
        <v>196.77</v>
      </c>
      <c r="J16" s="26">
        <f>'[1]Dong phu'!M14</f>
        <v>108224</v>
      </c>
      <c r="K16" s="25">
        <v>36</v>
      </c>
      <c r="L16" s="26">
        <v>19800</v>
      </c>
      <c r="M16" s="25">
        <f>G16+I16+K16</f>
        <v>232.77</v>
      </c>
      <c r="N16" s="26">
        <f t="shared" si="2"/>
        <v>128024</v>
      </c>
      <c r="O16" s="25">
        <f t="shared" si="3"/>
        <v>35.99999999999997</v>
      </c>
      <c r="P16" s="27">
        <f t="shared" si="4"/>
        <v>19800</v>
      </c>
    </row>
    <row r="17" spans="1:16" ht="30" customHeight="1">
      <c r="A17" s="12">
        <v>7</v>
      </c>
      <c r="B17" s="176" t="s">
        <v>64</v>
      </c>
      <c r="C17" s="25">
        <f>'[1]Phuoc long'!C13</f>
        <v>338.85</v>
      </c>
      <c r="D17" s="25">
        <f>'[1]Phuoc long'!D13</f>
        <v>372.99</v>
      </c>
      <c r="E17" s="25">
        <f>C17+D17</f>
        <v>711.84</v>
      </c>
      <c r="F17" s="26">
        <f>'[1]Chi tiet cay lau nam (tt)'!F17</f>
        <v>335564</v>
      </c>
      <c r="G17" s="25">
        <f>'[1]Phuoc long'!J13</f>
        <v>372.99</v>
      </c>
      <c r="H17" s="26">
        <f>'[1]Phuoc long'!K13</f>
        <v>149196</v>
      </c>
      <c r="I17" s="25">
        <f>'[1]Phuoc long'!L13</f>
        <v>219.55</v>
      </c>
      <c r="J17" s="26">
        <f>'[1]Phuoc long'!M13</f>
        <v>120752</v>
      </c>
      <c r="K17" s="37">
        <v>59.65</v>
      </c>
      <c r="L17" s="26">
        <v>32807.5</v>
      </c>
      <c r="M17" s="25">
        <f t="shared" si="2"/>
        <v>652.1899999999999</v>
      </c>
      <c r="N17" s="26">
        <f t="shared" si="2"/>
        <v>302755.5</v>
      </c>
      <c r="O17" s="25">
        <f>E17-M17</f>
        <v>59.65000000000009</v>
      </c>
      <c r="P17" s="27">
        <f>F17-N17</f>
        <v>32808.5</v>
      </c>
    </row>
    <row r="18" spans="1:16" ht="30" customHeight="1">
      <c r="A18" s="183">
        <v>8</v>
      </c>
      <c r="B18" s="184" t="s">
        <v>65</v>
      </c>
      <c r="C18" s="38">
        <f>'[1]Bu dang'!C13</f>
        <v>391.8</v>
      </c>
      <c r="D18" s="38">
        <f>'[1]Bu dang'!D13</f>
        <v>0</v>
      </c>
      <c r="E18" s="38">
        <f t="shared" si="0"/>
        <v>391.8</v>
      </c>
      <c r="F18" s="39">
        <f>'[1]Bu dang'!I13</f>
        <v>215490</v>
      </c>
      <c r="G18" s="38">
        <f>'[1]Bu dang'!J13</f>
        <v>142</v>
      </c>
      <c r="H18" s="39">
        <f>'[1]Bu dang'!K13</f>
        <v>78100</v>
      </c>
      <c r="I18" s="38">
        <f>'[1]Bu dang'!L13</f>
        <v>249.8</v>
      </c>
      <c r="J18" s="39">
        <f>'[1]Bu dang'!M13</f>
        <v>137390</v>
      </c>
      <c r="K18" s="39">
        <f t="shared" si="1"/>
        <v>0</v>
      </c>
      <c r="L18" s="39">
        <f t="shared" si="1"/>
        <v>0</v>
      </c>
      <c r="M18" s="38">
        <f t="shared" si="2"/>
        <v>391.8</v>
      </c>
      <c r="N18" s="39">
        <f t="shared" si="2"/>
        <v>215490</v>
      </c>
      <c r="O18" s="38">
        <f t="shared" si="3"/>
        <v>0</v>
      </c>
      <c r="P18" s="40">
        <f t="shared" si="4"/>
        <v>0</v>
      </c>
    </row>
    <row r="19" spans="1:16" ht="30" customHeight="1" thickBot="1">
      <c r="A19" s="190" t="s">
        <v>21</v>
      </c>
      <c r="B19" s="191"/>
      <c r="C19" s="41">
        <f aca="true" t="shared" si="5" ref="C19:P19">SUM(C11:C18)</f>
        <v>7265.56</v>
      </c>
      <c r="D19" s="41">
        <f t="shared" si="5"/>
        <v>372.99</v>
      </c>
      <c r="E19" s="41">
        <f t="shared" si="5"/>
        <v>7638.55</v>
      </c>
      <c r="F19" s="42">
        <f>'[1]Chi tiet cay lau nam (tt)'!F21</f>
        <v>4145256</v>
      </c>
      <c r="G19" s="41">
        <f t="shared" si="5"/>
        <v>1115.85</v>
      </c>
      <c r="H19" s="42">
        <f t="shared" si="5"/>
        <v>557769</v>
      </c>
      <c r="I19" s="41">
        <f t="shared" si="5"/>
        <v>6304.200000000001</v>
      </c>
      <c r="J19" s="42">
        <f>SUM(J11:J18)+1</f>
        <v>3467310.5</v>
      </c>
      <c r="K19" s="43">
        <f t="shared" si="5"/>
        <v>109.25</v>
      </c>
      <c r="L19" s="42">
        <f t="shared" si="5"/>
        <v>60087.5</v>
      </c>
      <c r="M19" s="41">
        <f t="shared" si="5"/>
        <v>7529.299999999999</v>
      </c>
      <c r="N19" s="42">
        <f>H19+J19+L19+1</f>
        <v>4085168</v>
      </c>
      <c r="O19" s="41">
        <f t="shared" si="5"/>
        <v>109.25000000000009</v>
      </c>
      <c r="P19" s="44">
        <f t="shared" si="5"/>
        <v>60088</v>
      </c>
    </row>
    <row r="20" spans="1:16" ht="23.25" customHeight="1">
      <c r="A20" s="33"/>
      <c r="B20" s="33"/>
      <c r="C20" s="245"/>
      <c r="D20" s="33"/>
      <c r="E20" s="33"/>
      <c r="F20" s="246"/>
      <c r="G20" s="33"/>
      <c r="H20" s="33"/>
      <c r="I20" s="33"/>
      <c r="J20" s="244"/>
      <c r="K20" s="244"/>
      <c r="L20" s="244"/>
      <c r="M20" s="244"/>
      <c r="N20" s="244"/>
      <c r="O20" s="244"/>
      <c r="P20" s="244"/>
    </row>
    <row r="21" spans="2:16" ht="16.5">
      <c r="B21" s="125"/>
      <c r="C21" s="125"/>
      <c r="D21" s="6"/>
      <c r="E21" s="6"/>
      <c r="F21" s="45"/>
      <c r="G21" s="14"/>
      <c r="J21" s="105"/>
      <c r="K21" s="105"/>
      <c r="L21" s="105"/>
      <c r="M21" s="105"/>
      <c r="N21" s="105"/>
      <c r="O21" s="105"/>
      <c r="P21" s="105"/>
    </row>
    <row r="22" spans="10:16" ht="16.5">
      <c r="J22" s="7"/>
      <c r="N22" s="14"/>
      <c r="P22" s="14"/>
    </row>
    <row r="24" ht="16.5">
      <c r="N24" s="14"/>
    </row>
    <row r="25" spans="2:3" ht="16.5">
      <c r="B25" s="108"/>
      <c r="C25" s="108"/>
    </row>
  </sheetData>
  <mergeCells count="19">
    <mergeCell ref="A19:B19"/>
    <mergeCell ref="K8:L8"/>
    <mergeCell ref="M8:N8"/>
    <mergeCell ref="A6:P6"/>
    <mergeCell ref="A1:D1"/>
    <mergeCell ref="A2:D2"/>
    <mergeCell ref="L7:P7"/>
    <mergeCell ref="E1:M1"/>
    <mergeCell ref="E2:M2"/>
    <mergeCell ref="B21:C21"/>
    <mergeCell ref="B25:C25"/>
    <mergeCell ref="A4:P4"/>
    <mergeCell ref="A5:P5"/>
    <mergeCell ref="J20:P20"/>
    <mergeCell ref="J21:P21"/>
    <mergeCell ref="O8:P8"/>
    <mergeCell ref="C8:F8"/>
    <mergeCell ref="G8:H8"/>
    <mergeCell ref="I8:J8"/>
  </mergeCells>
  <printOptions horizontalCentered="1"/>
  <pageMargins left="0" right="0" top="0.54" bottom="0" header="0.32" footer="0.19"/>
  <pageSetup horizontalDpi="180" verticalDpi="18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showZeros="0" workbookViewId="0" topLeftCell="A6">
      <selection activeCell="H20" sqref="H20"/>
    </sheetView>
  </sheetViews>
  <sheetFormatPr defaultColWidth="8.72265625" defaultRowHeight="16.5"/>
  <cols>
    <col min="1" max="1" width="2.6328125" style="2" customWidth="1"/>
    <col min="2" max="2" width="10.99609375" style="2" customWidth="1"/>
    <col min="3" max="3" width="5.90625" style="2" customWidth="1"/>
    <col min="4" max="4" width="7.6328125" style="2" customWidth="1"/>
    <col min="5" max="5" width="6.0859375" style="2" customWidth="1"/>
    <col min="6" max="6" width="7.54296875" style="2" customWidth="1"/>
    <col min="7" max="7" width="8.453125" style="2" customWidth="1"/>
    <col min="8" max="8" width="7.8125" style="2" customWidth="1"/>
    <col min="9" max="9" width="9.0859375" style="2" customWidth="1"/>
    <col min="10" max="10" width="7.8125" style="2" customWidth="1"/>
    <col min="11" max="11" width="8.36328125" style="2" customWidth="1"/>
    <col min="12" max="12" width="5.6328125" style="2" customWidth="1"/>
    <col min="13" max="13" width="6.0859375" style="2" customWidth="1"/>
    <col min="14" max="14" width="7.54296875" style="2" customWidth="1"/>
    <col min="15" max="15" width="9.18359375" style="2" bestFit="1" customWidth="1"/>
    <col min="16" max="16" width="6.18359375" style="2" customWidth="1"/>
    <col min="17" max="17" width="5.6328125" style="2" customWidth="1"/>
    <col min="18" max="16384" width="8.90625" style="2" customWidth="1"/>
  </cols>
  <sheetData>
    <row r="1" spans="1:17" ht="18" customHeight="1">
      <c r="A1" s="103" t="s">
        <v>0</v>
      </c>
      <c r="B1" s="103"/>
      <c r="C1" s="103"/>
      <c r="D1" s="103"/>
      <c r="E1" s="103" t="s">
        <v>1</v>
      </c>
      <c r="F1" s="103"/>
      <c r="G1" s="103"/>
      <c r="H1" s="103"/>
      <c r="I1" s="103"/>
      <c r="J1" s="103"/>
      <c r="K1" s="103"/>
      <c r="L1" s="103"/>
      <c r="M1" s="103"/>
      <c r="N1" s="1"/>
      <c r="O1" s="1"/>
      <c r="P1" s="1"/>
      <c r="Q1" s="1"/>
    </row>
    <row r="2" spans="1:17" ht="18" customHeight="1">
      <c r="A2" s="103" t="s">
        <v>2</v>
      </c>
      <c r="B2" s="103"/>
      <c r="C2" s="103"/>
      <c r="D2" s="103"/>
      <c r="E2" s="103" t="s">
        <v>3</v>
      </c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  <c r="Q2" s="1"/>
    </row>
    <row r="3" spans="1:15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8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23.25" customHeight="1">
      <c r="A5" s="116" t="s">
        <v>25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19.5" customHeight="1">
      <c r="A6" s="104" t="s">
        <v>40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42"/>
    </row>
    <row r="7" spans="13:17" ht="20.25" customHeight="1" thickBot="1">
      <c r="M7" s="115" t="s">
        <v>41</v>
      </c>
      <c r="N7" s="115"/>
      <c r="O7" s="115"/>
      <c r="P7" s="115"/>
      <c r="Q7" s="115"/>
    </row>
    <row r="8" spans="1:17" s="18" customFormat="1" ht="24" customHeight="1">
      <c r="A8" s="135" t="s">
        <v>6</v>
      </c>
      <c r="B8" s="136" t="s">
        <v>7</v>
      </c>
      <c r="C8" s="143" t="s">
        <v>8</v>
      </c>
      <c r="D8" s="144"/>
      <c r="E8" s="144"/>
      <c r="F8" s="144"/>
      <c r="G8" s="145"/>
      <c r="H8" s="137" t="s">
        <v>9</v>
      </c>
      <c r="I8" s="138"/>
      <c r="J8" s="137" t="s">
        <v>10</v>
      </c>
      <c r="K8" s="138"/>
      <c r="L8" s="137" t="s">
        <v>11</v>
      </c>
      <c r="M8" s="138"/>
      <c r="N8" s="137" t="s">
        <v>12</v>
      </c>
      <c r="O8" s="138"/>
      <c r="P8" s="137" t="s">
        <v>13</v>
      </c>
      <c r="Q8" s="139"/>
    </row>
    <row r="9" spans="1:17" s="19" customFormat="1" ht="24" customHeight="1">
      <c r="A9" s="140" t="s">
        <v>14</v>
      </c>
      <c r="B9" s="141" t="s">
        <v>15</v>
      </c>
      <c r="C9" s="141" t="s">
        <v>16</v>
      </c>
      <c r="D9" s="141" t="s">
        <v>17</v>
      </c>
      <c r="E9" s="141" t="s">
        <v>23</v>
      </c>
      <c r="F9" s="141" t="s">
        <v>20</v>
      </c>
      <c r="G9" s="141" t="s">
        <v>19</v>
      </c>
      <c r="H9" s="141" t="s">
        <v>20</v>
      </c>
      <c r="I9" s="141" t="s">
        <v>19</v>
      </c>
      <c r="J9" s="141" t="s">
        <v>20</v>
      </c>
      <c r="K9" s="141" t="s">
        <v>19</v>
      </c>
      <c r="L9" s="141" t="s">
        <v>20</v>
      </c>
      <c r="M9" s="141" t="s">
        <v>19</v>
      </c>
      <c r="N9" s="141" t="s">
        <v>20</v>
      </c>
      <c r="O9" s="141" t="s">
        <v>19</v>
      </c>
      <c r="P9" s="141" t="s">
        <v>20</v>
      </c>
      <c r="Q9" s="146" t="s">
        <v>19</v>
      </c>
    </row>
    <row r="10" spans="1:18" s="10" customFormat="1" ht="17.25" customHeight="1">
      <c r="A10" s="166">
        <v>0</v>
      </c>
      <c r="B10" s="167">
        <v>1</v>
      </c>
      <c r="C10" s="167">
        <v>2</v>
      </c>
      <c r="D10" s="167">
        <v>3</v>
      </c>
      <c r="E10" s="167">
        <v>4</v>
      </c>
      <c r="F10" s="167">
        <v>5</v>
      </c>
      <c r="G10" s="167">
        <v>6</v>
      </c>
      <c r="H10" s="167">
        <v>7</v>
      </c>
      <c r="I10" s="167">
        <v>8</v>
      </c>
      <c r="J10" s="167">
        <v>9</v>
      </c>
      <c r="K10" s="167">
        <v>10</v>
      </c>
      <c r="L10" s="167">
        <v>11</v>
      </c>
      <c r="M10" s="167">
        <v>12</v>
      </c>
      <c r="N10" s="167">
        <v>13</v>
      </c>
      <c r="O10" s="167">
        <v>14</v>
      </c>
      <c r="P10" s="167">
        <v>15</v>
      </c>
      <c r="Q10" s="168">
        <v>16</v>
      </c>
      <c r="R10" s="20"/>
    </row>
    <row r="11" spans="1:17" ht="24" customHeight="1">
      <c r="A11" s="11">
        <v>1</v>
      </c>
      <c r="B11" s="242" t="s">
        <v>66</v>
      </c>
      <c r="C11" s="21">
        <f>'[1]Thi xa'!C13</f>
        <v>0</v>
      </c>
      <c r="D11" s="21">
        <f>'[1]Thi xa'!D13</f>
        <v>37</v>
      </c>
      <c r="E11" s="21">
        <f>'[1]Thi xa'!E13</f>
        <v>0</v>
      </c>
      <c r="F11" s="22">
        <f>D11+E11+C11</f>
        <v>37</v>
      </c>
      <c r="G11" s="23">
        <f>'[1]Thi xa'!I13</f>
        <v>14800</v>
      </c>
      <c r="H11" s="21">
        <f>'[1]Thi xa'!J13</f>
        <v>0</v>
      </c>
      <c r="I11" s="23">
        <f>'[1]Thi xa'!K13</f>
        <v>0</v>
      </c>
      <c r="J11" s="21">
        <f>'[1]Thi xa'!L13</f>
        <v>37</v>
      </c>
      <c r="K11" s="23">
        <f>'[1]Thi xa'!M13</f>
        <v>14800</v>
      </c>
      <c r="L11" s="21">
        <f>(F11-H11-J11)/2</f>
        <v>0</v>
      </c>
      <c r="M11" s="23">
        <f>(G11-I11-K11)/2</f>
        <v>0</v>
      </c>
      <c r="N11" s="22">
        <f>H11+J11+L11</f>
        <v>37</v>
      </c>
      <c r="O11" s="23">
        <f>I11+K11+M11</f>
        <v>14800</v>
      </c>
      <c r="P11" s="21">
        <f>F11-N11</f>
        <v>0</v>
      </c>
      <c r="Q11" s="24">
        <f>G11-O11</f>
        <v>0</v>
      </c>
    </row>
    <row r="12" spans="1:17" ht="24" customHeight="1">
      <c r="A12" s="12">
        <v>2</v>
      </c>
      <c r="B12" s="176" t="s">
        <v>60</v>
      </c>
      <c r="C12" s="25">
        <f>'[1]Binh long'!C13</f>
        <v>0</v>
      </c>
      <c r="D12" s="25">
        <f>'[1]Binh long'!D13</f>
        <v>166.83</v>
      </c>
      <c r="E12" s="25">
        <f>'[1]Binh long'!E13</f>
        <v>109.44</v>
      </c>
      <c r="F12" s="25">
        <f>D12+E12+C12</f>
        <v>276.27</v>
      </c>
      <c r="G12" s="26">
        <f>'[1]Binh long'!I13</f>
        <v>88620</v>
      </c>
      <c r="H12" s="25">
        <f>'[1]Binh long'!J13</f>
        <v>0</v>
      </c>
      <c r="I12" s="26">
        <f>'[1]Binh long'!K13</f>
        <v>0</v>
      </c>
      <c r="J12" s="25">
        <f>'[1]Binh long'!L13</f>
        <v>276.27</v>
      </c>
      <c r="K12" s="26">
        <f>'[1]Binh long'!M13</f>
        <v>88620</v>
      </c>
      <c r="L12" s="25">
        <f aca="true" t="shared" si="0" ref="L12:M18">(F12-H12-J12)/2</f>
        <v>0</v>
      </c>
      <c r="M12" s="26">
        <f t="shared" si="0"/>
        <v>0</v>
      </c>
      <c r="N12" s="25">
        <f>H12+J12+L12</f>
        <v>276.27</v>
      </c>
      <c r="O12" s="26">
        <f aca="true" t="shared" si="1" ref="N12:O18">I12+K12+M12</f>
        <v>88620</v>
      </c>
      <c r="P12" s="25">
        <f aca="true" t="shared" si="2" ref="P12:P18">F12-N12</f>
        <v>0</v>
      </c>
      <c r="Q12" s="27">
        <f aca="true" t="shared" si="3" ref="Q12:Q18">G12-O12</f>
        <v>0</v>
      </c>
    </row>
    <row r="13" spans="1:17" ht="24" customHeight="1">
      <c r="A13" s="12">
        <v>3</v>
      </c>
      <c r="B13" s="176" t="s">
        <v>59</v>
      </c>
      <c r="C13" s="25">
        <f>'[1]Chon thanh'!C12</f>
        <v>0</v>
      </c>
      <c r="D13" s="25">
        <f>'[1]Chon thanh'!D12</f>
        <v>13.08</v>
      </c>
      <c r="E13" s="25">
        <f>'[1]Chon thanh'!E12</f>
        <v>0</v>
      </c>
      <c r="F13" s="25">
        <f aca="true" t="shared" si="4" ref="F13:F18">D13+E13+C13</f>
        <v>13.08</v>
      </c>
      <c r="G13" s="26">
        <f>'[1]Chon thanh'!I12</f>
        <v>5232</v>
      </c>
      <c r="H13" s="25">
        <f>'[1]Chon thanh'!J12</f>
        <v>0</v>
      </c>
      <c r="I13" s="26">
        <f>'[1]Chon thanh'!K12</f>
        <v>0</v>
      </c>
      <c r="J13" s="25">
        <f>'[1]Chon thanh'!L12</f>
        <v>13.08</v>
      </c>
      <c r="K13" s="26">
        <f>'[1]Chon thanh'!M12</f>
        <v>5232</v>
      </c>
      <c r="L13" s="25">
        <f t="shared" si="0"/>
        <v>0</v>
      </c>
      <c r="M13" s="26">
        <f t="shared" si="0"/>
        <v>0</v>
      </c>
      <c r="N13" s="25">
        <f t="shared" si="1"/>
        <v>13.08</v>
      </c>
      <c r="O13" s="26">
        <f t="shared" si="1"/>
        <v>5232</v>
      </c>
      <c r="P13" s="25">
        <f t="shared" si="2"/>
        <v>0</v>
      </c>
      <c r="Q13" s="27">
        <f t="shared" si="3"/>
        <v>0</v>
      </c>
    </row>
    <row r="14" spans="1:17" ht="24" customHeight="1">
      <c r="A14" s="12">
        <v>4</v>
      </c>
      <c r="B14" s="176" t="s">
        <v>61</v>
      </c>
      <c r="C14" s="25">
        <f>'[1]Loc ninh'!C12</f>
        <v>0</v>
      </c>
      <c r="D14" s="25">
        <f>'[1]Loc ninh'!D12</f>
        <v>614.03</v>
      </c>
      <c r="E14" s="25">
        <f>'[1]Loc ninh'!E12</f>
        <v>0</v>
      </c>
      <c r="F14" s="25">
        <f t="shared" si="4"/>
        <v>614.03</v>
      </c>
      <c r="G14" s="26">
        <f>'[1]Loc ninh'!I12</f>
        <v>245612</v>
      </c>
      <c r="H14" s="25">
        <f>'[1]Loc ninh'!J12</f>
        <v>312.68</v>
      </c>
      <c r="I14" s="26">
        <f>'[1]Loc ninh'!K12</f>
        <v>125072</v>
      </c>
      <c r="J14" s="25">
        <f>'[1]Loc ninh'!L12</f>
        <v>301.34999999999997</v>
      </c>
      <c r="K14" s="26">
        <f>'[1]Loc ninh'!M12</f>
        <v>120540</v>
      </c>
      <c r="L14" s="25">
        <f t="shared" si="0"/>
        <v>0</v>
      </c>
      <c r="M14" s="26">
        <f t="shared" si="0"/>
        <v>0</v>
      </c>
      <c r="N14" s="25">
        <f t="shared" si="1"/>
        <v>614.03</v>
      </c>
      <c r="O14" s="26">
        <f t="shared" si="1"/>
        <v>245612</v>
      </c>
      <c r="P14" s="25">
        <f t="shared" si="2"/>
        <v>0</v>
      </c>
      <c r="Q14" s="27">
        <f t="shared" si="3"/>
        <v>0</v>
      </c>
    </row>
    <row r="15" spans="1:17" ht="24" customHeight="1">
      <c r="A15" s="12">
        <v>5</v>
      </c>
      <c r="B15" s="176" t="s">
        <v>62</v>
      </c>
      <c r="C15" s="25">
        <f>'[1]Bu dop'!C13</f>
        <v>0</v>
      </c>
      <c r="D15" s="25">
        <f>'[1]Bu dop'!D13</f>
        <v>284.06</v>
      </c>
      <c r="E15" s="25">
        <f>'[1]Bu dop'!E13</f>
        <v>0</v>
      </c>
      <c r="F15" s="25">
        <f t="shared" si="4"/>
        <v>284.06</v>
      </c>
      <c r="G15" s="26">
        <f>'[1]Bu dop'!I13</f>
        <v>113624</v>
      </c>
      <c r="H15" s="25">
        <f>'[1]Bu dop'!J13</f>
        <v>266</v>
      </c>
      <c r="I15" s="26">
        <f>'[1]Bu dop'!K13</f>
        <v>106480</v>
      </c>
      <c r="J15" s="25">
        <f>F15-H15</f>
        <v>18.060000000000002</v>
      </c>
      <c r="K15" s="26">
        <f>G15-I15</f>
        <v>7144</v>
      </c>
      <c r="L15" s="25">
        <f t="shared" si="0"/>
        <v>0</v>
      </c>
      <c r="M15" s="26">
        <f t="shared" si="0"/>
        <v>0</v>
      </c>
      <c r="N15" s="25">
        <f t="shared" si="1"/>
        <v>284.06</v>
      </c>
      <c r="O15" s="26">
        <f t="shared" si="1"/>
        <v>113624</v>
      </c>
      <c r="P15" s="25">
        <f t="shared" si="2"/>
        <v>0</v>
      </c>
      <c r="Q15" s="27">
        <f t="shared" si="3"/>
        <v>0</v>
      </c>
    </row>
    <row r="16" spans="1:17" ht="24" customHeight="1">
      <c r="A16" s="12">
        <v>6</v>
      </c>
      <c r="B16" s="176" t="s">
        <v>63</v>
      </c>
      <c r="C16" s="25">
        <f>'[1]Dong phu'!C13</f>
        <v>703.9</v>
      </c>
      <c r="D16" s="25">
        <f>'[1]Dong phu'!D13</f>
        <v>82.34</v>
      </c>
      <c r="E16" s="25">
        <f>'[1]Dong phu'!E13</f>
        <v>0</v>
      </c>
      <c r="F16" s="25">
        <f t="shared" si="4"/>
        <v>786.24</v>
      </c>
      <c r="G16" s="26">
        <f>'[1]Dong phu'!I13</f>
        <v>420081</v>
      </c>
      <c r="H16" s="25">
        <f>'[1]Dong phu'!J13</f>
        <v>107.8</v>
      </c>
      <c r="I16" s="26">
        <f>'[1]Dong phu'!K13</f>
        <v>59290</v>
      </c>
      <c r="J16" s="25">
        <f>'[1]Dong phu'!L13</f>
        <v>678.44</v>
      </c>
      <c r="K16" s="26">
        <f>'[1]Dong phu'!M13</f>
        <v>360791</v>
      </c>
      <c r="L16" s="25">
        <f t="shared" si="0"/>
        <v>0</v>
      </c>
      <c r="M16" s="26">
        <f t="shared" si="0"/>
        <v>0</v>
      </c>
      <c r="N16" s="25">
        <f t="shared" si="1"/>
        <v>786.24</v>
      </c>
      <c r="O16" s="26">
        <f t="shared" si="1"/>
        <v>420081</v>
      </c>
      <c r="P16" s="25">
        <f t="shared" si="2"/>
        <v>0</v>
      </c>
      <c r="Q16" s="27">
        <f t="shared" si="3"/>
        <v>0</v>
      </c>
    </row>
    <row r="17" spans="1:17" ht="24" customHeight="1">
      <c r="A17" s="12">
        <v>7</v>
      </c>
      <c r="B17" s="176" t="s">
        <v>64</v>
      </c>
      <c r="C17" s="25">
        <f>'[1]Phuoc long'!C12</f>
        <v>0</v>
      </c>
      <c r="D17" s="25">
        <f>'[1]Phuoc long'!D12</f>
        <v>0</v>
      </c>
      <c r="E17" s="25">
        <f>'[1]Phuoc long'!E12</f>
        <v>780.57</v>
      </c>
      <c r="F17" s="25">
        <f t="shared" si="4"/>
        <v>780.57</v>
      </c>
      <c r="G17" s="26">
        <f>'[1]Phuoc long'!I12</f>
        <v>156114</v>
      </c>
      <c r="H17" s="25">
        <f>'[1]Phuoc long'!J12</f>
        <v>283.49</v>
      </c>
      <c r="I17" s="26">
        <f>'[1]Phuoc long'!K12</f>
        <v>56698</v>
      </c>
      <c r="J17" s="25">
        <f>'[1]Phuoc long'!L12</f>
        <v>497.08000000000004</v>
      </c>
      <c r="K17" s="26">
        <f>'[1]Phuoc long'!M12</f>
        <v>99416</v>
      </c>
      <c r="L17" s="25">
        <f t="shared" si="0"/>
        <v>0</v>
      </c>
      <c r="M17" s="26">
        <f t="shared" si="0"/>
        <v>0</v>
      </c>
      <c r="N17" s="25">
        <f t="shared" si="1"/>
        <v>780.57</v>
      </c>
      <c r="O17" s="26">
        <f t="shared" si="1"/>
        <v>156114</v>
      </c>
      <c r="P17" s="25">
        <f t="shared" si="2"/>
        <v>0</v>
      </c>
      <c r="Q17" s="27">
        <f t="shared" si="3"/>
        <v>0</v>
      </c>
    </row>
    <row r="18" spans="1:17" ht="24" customHeight="1">
      <c r="A18" s="13">
        <v>8</v>
      </c>
      <c r="B18" s="243" t="s">
        <v>65</v>
      </c>
      <c r="C18" s="28">
        <f>'[1]Bu dang'!C12</f>
        <v>0</v>
      </c>
      <c r="D18" s="28">
        <f>'[1]Bu dang'!D12</f>
        <v>4264.74</v>
      </c>
      <c r="E18" s="28">
        <f>'[1]Bu dang'!E12</f>
        <v>0</v>
      </c>
      <c r="F18" s="28">
        <f t="shared" si="4"/>
        <v>4264.74</v>
      </c>
      <c r="G18" s="29">
        <f>'[1]Bu dang'!I12</f>
        <v>1705896</v>
      </c>
      <c r="H18" s="28">
        <f>'[1]Bu dang'!J12</f>
        <v>593.59</v>
      </c>
      <c r="I18" s="29">
        <f>'[1]Bu dang'!K12</f>
        <v>237436</v>
      </c>
      <c r="J18" s="28">
        <f>'[1]Bu dang'!L12</f>
        <v>3671.1499999999996</v>
      </c>
      <c r="K18" s="29">
        <f>'[1]Bu dang'!M12</f>
        <v>1468460</v>
      </c>
      <c r="L18" s="28">
        <f t="shared" si="0"/>
        <v>0</v>
      </c>
      <c r="M18" s="29">
        <f t="shared" si="0"/>
        <v>0</v>
      </c>
      <c r="N18" s="28">
        <f t="shared" si="1"/>
        <v>4264.74</v>
      </c>
      <c r="O18" s="29">
        <f t="shared" si="1"/>
        <v>1705896</v>
      </c>
      <c r="P18" s="28">
        <f t="shared" si="2"/>
        <v>0</v>
      </c>
      <c r="Q18" s="30">
        <f t="shared" si="3"/>
        <v>0</v>
      </c>
    </row>
    <row r="19" spans="1:17" s="33" customFormat="1" ht="24" customHeight="1" thickBot="1">
      <c r="A19" s="190" t="s">
        <v>21</v>
      </c>
      <c r="B19" s="191"/>
      <c r="C19" s="41">
        <f aca="true" t="shared" si="5" ref="C19:Q19">SUM(C11:C18)</f>
        <v>703.9</v>
      </c>
      <c r="D19" s="41">
        <f t="shared" si="5"/>
        <v>5462.08</v>
      </c>
      <c r="E19" s="41">
        <f t="shared" si="5"/>
        <v>890.01</v>
      </c>
      <c r="F19" s="41">
        <f t="shared" si="5"/>
        <v>7055.99</v>
      </c>
      <c r="G19" s="42">
        <f t="shared" si="5"/>
        <v>2749979</v>
      </c>
      <c r="H19" s="41">
        <f t="shared" si="5"/>
        <v>1563.56</v>
      </c>
      <c r="I19" s="42">
        <f t="shared" si="5"/>
        <v>584976</v>
      </c>
      <c r="J19" s="41">
        <f t="shared" si="5"/>
        <v>5492.43</v>
      </c>
      <c r="K19" s="42">
        <f t="shared" si="5"/>
        <v>2165003</v>
      </c>
      <c r="L19" s="42">
        <f t="shared" si="5"/>
        <v>0</v>
      </c>
      <c r="M19" s="42">
        <f t="shared" si="5"/>
        <v>0</v>
      </c>
      <c r="N19" s="41">
        <f t="shared" si="5"/>
        <v>7055.99</v>
      </c>
      <c r="O19" s="42">
        <f t="shared" si="5"/>
        <v>2749979</v>
      </c>
      <c r="P19" s="31">
        <f t="shared" si="5"/>
        <v>0</v>
      </c>
      <c r="Q19" s="32">
        <f t="shared" si="5"/>
        <v>0</v>
      </c>
    </row>
    <row r="20" spans="1:17" ht="25.5" customHeight="1">
      <c r="A20" s="33"/>
      <c r="B20" s="33"/>
      <c r="C20" s="33"/>
      <c r="D20" s="33"/>
      <c r="E20" s="33"/>
      <c r="F20" s="33"/>
      <c r="G20" s="246"/>
      <c r="H20" s="33"/>
      <c r="I20" s="33"/>
      <c r="J20" s="33"/>
      <c r="K20" s="244"/>
      <c r="L20" s="244"/>
      <c r="M20" s="244"/>
      <c r="N20" s="244"/>
      <c r="O20" s="244"/>
      <c r="P20" s="244"/>
      <c r="Q20" s="244"/>
    </row>
    <row r="21" spans="1:17" ht="21.75" customHeight="1">
      <c r="A21" s="247"/>
      <c r="B21" s="247"/>
      <c r="C21" s="247"/>
      <c r="D21" s="248"/>
      <c r="E21" s="248"/>
      <c r="F21" s="248"/>
      <c r="G21" s="248"/>
      <c r="H21" s="33"/>
      <c r="I21" s="33"/>
      <c r="J21" s="33"/>
      <c r="K21" s="249"/>
      <c r="L21" s="249"/>
      <c r="M21" s="249"/>
      <c r="N21" s="249"/>
      <c r="O21" s="249"/>
      <c r="P21" s="249"/>
      <c r="Q21" s="249"/>
    </row>
    <row r="22" spans="1:17" ht="16.5">
      <c r="A22" s="51"/>
      <c r="B22" s="51"/>
      <c r="C22" s="5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6.5">
      <c r="A23" s="51"/>
      <c r="B23" s="51"/>
      <c r="C23" s="51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3" ht="16.5">
      <c r="A24"/>
      <c r="B24"/>
      <c r="C24"/>
    </row>
    <row r="25" spans="1:3" ht="16.5">
      <c r="A25"/>
      <c r="B25"/>
      <c r="C25"/>
    </row>
    <row r="26" spans="1:3" ht="16.5">
      <c r="A26" s="108"/>
      <c r="B26" s="108"/>
      <c r="C26" s="108"/>
    </row>
  </sheetData>
  <mergeCells count="19">
    <mergeCell ref="A26:C26"/>
    <mergeCell ref="K21:Q21"/>
    <mergeCell ref="P8:Q8"/>
    <mergeCell ref="H8:I8"/>
    <mergeCell ref="J8:K8"/>
    <mergeCell ref="A19:B19"/>
    <mergeCell ref="K20:Q20"/>
    <mergeCell ref="C8:G8"/>
    <mergeCell ref="L8:M8"/>
    <mergeCell ref="N8:O8"/>
    <mergeCell ref="A1:D1"/>
    <mergeCell ref="A2:D2"/>
    <mergeCell ref="A21:C21"/>
    <mergeCell ref="A6:P6"/>
    <mergeCell ref="M7:Q7"/>
    <mergeCell ref="A4:Q4"/>
    <mergeCell ref="A5:Q5"/>
    <mergeCell ref="E1:M1"/>
    <mergeCell ref="E2:M2"/>
  </mergeCells>
  <printOptions horizontalCentered="1"/>
  <pageMargins left="0" right="0" top="0.42" bottom="0" header="0.32" footer="0.5118110236220472"/>
  <pageSetup horizontalDpi="180" verticalDpi="18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showZeros="0" workbookViewId="0" topLeftCell="A6">
      <selection activeCell="D14" sqref="D14"/>
    </sheetView>
  </sheetViews>
  <sheetFormatPr defaultColWidth="8.72265625" defaultRowHeight="16.5"/>
  <cols>
    <col min="1" max="1" width="2.6328125" style="2" customWidth="1"/>
    <col min="2" max="2" width="11.18359375" style="2" customWidth="1"/>
    <col min="3" max="3" width="8.54296875" style="2" customWidth="1"/>
    <col min="4" max="4" width="8.36328125" style="2" customWidth="1"/>
    <col min="5" max="5" width="8.453125" style="2" customWidth="1"/>
    <col min="6" max="6" width="8.6328125" style="2" customWidth="1"/>
    <col min="7" max="7" width="8.18359375" style="2" customWidth="1"/>
    <col min="8" max="8" width="8.6328125" style="2" customWidth="1"/>
    <col min="9" max="9" width="8.18359375" style="2" customWidth="1"/>
    <col min="10" max="10" width="9.54296875" style="2" customWidth="1"/>
    <col min="11" max="11" width="5.6328125" style="2" customWidth="1"/>
    <col min="12" max="12" width="7.8125" style="2" customWidth="1"/>
    <col min="13" max="14" width="8.453125" style="2" customWidth="1"/>
    <col min="15" max="15" width="7.0859375" style="2" customWidth="1"/>
    <col min="16" max="16" width="7.6328125" style="2" customWidth="1"/>
    <col min="17" max="16384" width="8.90625" style="2" customWidth="1"/>
  </cols>
  <sheetData>
    <row r="1" spans="1:16" ht="18" customHeight="1">
      <c r="A1" s="114" t="s">
        <v>0</v>
      </c>
      <c r="B1" s="114"/>
      <c r="C1" s="114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3"/>
      <c r="N1" s="1"/>
      <c r="O1" s="1"/>
      <c r="P1" s="1"/>
    </row>
    <row r="2" spans="1:16" ht="18">
      <c r="A2" s="1" t="s">
        <v>2</v>
      </c>
      <c r="B2" s="3"/>
      <c r="C2"/>
      <c r="D2" s="103" t="s">
        <v>3</v>
      </c>
      <c r="E2" s="103"/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</row>
    <row r="3" spans="1:14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8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21.75" customHeight="1">
      <c r="A5" s="116" t="s">
        <v>22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18.75">
      <c r="A6" s="104" t="s">
        <v>40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2:16" ht="21" customHeight="1" thickBot="1">
      <c r="L7" s="115" t="s">
        <v>41</v>
      </c>
      <c r="M7" s="115"/>
      <c r="N7" s="115"/>
      <c r="O7" s="115"/>
      <c r="P7" s="115"/>
    </row>
    <row r="8" spans="1:16" s="8" customFormat="1" ht="24" customHeight="1">
      <c r="A8" s="126" t="s">
        <v>6</v>
      </c>
      <c r="B8" s="127" t="s">
        <v>7</v>
      </c>
      <c r="C8" s="128" t="s">
        <v>8</v>
      </c>
      <c r="D8" s="129"/>
      <c r="E8" s="129"/>
      <c r="F8" s="129"/>
      <c r="G8" s="128" t="s">
        <v>9</v>
      </c>
      <c r="H8" s="129"/>
      <c r="I8" s="128" t="s">
        <v>10</v>
      </c>
      <c r="J8" s="129"/>
      <c r="K8" s="128" t="s">
        <v>11</v>
      </c>
      <c r="L8" s="129"/>
      <c r="M8" s="128" t="s">
        <v>12</v>
      </c>
      <c r="N8" s="129"/>
      <c r="O8" s="128" t="s">
        <v>13</v>
      </c>
      <c r="P8" s="130"/>
    </row>
    <row r="9" spans="1:16" s="9" customFormat="1" ht="24" customHeight="1">
      <c r="A9" s="131" t="s">
        <v>14</v>
      </c>
      <c r="B9" s="132" t="s">
        <v>15</v>
      </c>
      <c r="C9" s="132" t="s">
        <v>23</v>
      </c>
      <c r="D9" s="132" t="s">
        <v>24</v>
      </c>
      <c r="E9" s="132" t="s">
        <v>18</v>
      </c>
      <c r="F9" s="132" t="s">
        <v>19</v>
      </c>
      <c r="G9" s="132" t="s">
        <v>20</v>
      </c>
      <c r="H9" s="132" t="s">
        <v>19</v>
      </c>
      <c r="I9" s="132" t="s">
        <v>20</v>
      </c>
      <c r="J9" s="132" t="s">
        <v>19</v>
      </c>
      <c r="K9" s="132" t="s">
        <v>20</v>
      </c>
      <c r="L9" s="132" t="s">
        <v>19</v>
      </c>
      <c r="M9" s="132" t="s">
        <v>20</v>
      </c>
      <c r="N9" s="132" t="s">
        <v>19</v>
      </c>
      <c r="O9" s="132" t="s">
        <v>20</v>
      </c>
      <c r="P9" s="148" t="s">
        <v>19</v>
      </c>
    </row>
    <row r="10" spans="1:16" s="10" customFormat="1" ht="18" customHeight="1">
      <c r="A10" s="166">
        <v>0</v>
      </c>
      <c r="B10" s="167">
        <v>1</v>
      </c>
      <c r="C10" s="167">
        <v>2</v>
      </c>
      <c r="D10" s="167">
        <v>3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67">
        <v>13</v>
      </c>
      <c r="N10" s="167">
        <v>14</v>
      </c>
      <c r="O10" s="167">
        <v>15</v>
      </c>
      <c r="P10" s="168">
        <v>16</v>
      </c>
    </row>
    <row r="11" spans="1:16" ht="24" customHeight="1">
      <c r="A11" s="11">
        <v>1</v>
      </c>
      <c r="B11" s="242" t="s">
        <v>66</v>
      </c>
      <c r="C11" s="22">
        <f>'[1]Thi xa'!E12</f>
        <v>0</v>
      </c>
      <c r="D11" s="22">
        <f>'[1]Thi xa'!F12</f>
        <v>1221.66</v>
      </c>
      <c r="E11" s="22">
        <f aca="true" t="shared" si="0" ref="E11:E18">C11+D11</f>
        <v>1221.66</v>
      </c>
      <c r="F11" s="250">
        <f>'[1]Thi xa'!I12</f>
        <v>97732.8</v>
      </c>
      <c r="G11" s="22">
        <f>'[1]Thi xa'!J12</f>
        <v>0</v>
      </c>
      <c r="H11" s="250">
        <f>'[1]Thi xa'!K12</f>
        <v>0</v>
      </c>
      <c r="I11" s="22">
        <f>'[1]Thi xa'!L12</f>
        <v>1221.66</v>
      </c>
      <c r="J11" s="250">
        <f>'[1]Thi xa'!M12</f>
        <v>97732.8</v>
      </c>
      <c r="K11" s="21">
        <f>(E11-G11-I11)/2</f>
        <v>0</v>
      </c>
      <c r="L11" s="23">
        <f>(F11-H11-J11)/2</f>
        <v>0</v>
      </c>
      <c r="M11" s="22">
        <f>G11+I11+K11</f>
        <v>1221.66</v>
      </c>
      <c r="N11" s="23">
        <f>H11+J11+L11</f>
        <v>97732.8</v>
      </c>
      <c r="O11" s="21">
        <f>E11-M11</f>
        <v>0</v>
      </c>
      <c r="P11" s="24">
        <f>F11-N11</f>
        <v>0</v>
      </c>
    </row>
    <row r="12" spans="1:16" ht="24" customHeight="1">
      <c r="A12" s="12">
        <v>2</v>
      </c>
      <c r="B12" s="176" t="s">
        <v>60</v>
      </c>
      <c r="C12" s="25">
        <f>'[1]Binh long'!E12</f>
        <v>3768.93</v>
      </c>
      <c r="D12" s="25">
        <f>'[1]Binh long'!F12</f>
        <v>259.65</v>
      </c>
      <c r="E12" s="25">
        <f t="shared" si="0"/>
        <v>4028.58</v>
      </c>
      <c r="F12" s="26">
        <f>'[1]Binh long'!I12</f>
        <v>774558</v>
      </c>
      <c r="G12" s="25">
        <f>'[1]Binh long'!J12</f>
        <v>702</v>
      </c>
      <c r="H12" s="26">
        <f>'[1]Binh long'!K12</f>
        <v>140400</v>
      </c>
      <c r="I12" s="25">
        <f>'[1]Binh long'!L12</f>
        <v>3326.58</v>
      </c>
      <c r="J12" s="26">
        <f>'[1]Binh long'!M12</f>
        <v>634158</v>
      </c>
      <c r="K12" s="25"/>
      <c r="L12" s="26">
        <f aca="true" t="shared" si="1" ref="K12:L18">(F12-H12-J12)/2</f>
        <v>0</v>
      </c>
      <c r="M12" s="25">
        <f aca="true" t="shared" si="2" ref="M12:N18">G12+I12+K12</f>
        <v>4028.58</v>
      </c>
      <c r="N12" s="26">
        <f t="shared" si="2"/>
        <v>774558</v>
      </c>
      <c r="O12" s="25">
        <f aca="true" t="shared" si="3" ref="O12:O18">E12-M12</f>
        <v>0</v>
      </c>
      <c r="P12" s="27">
        <f aca="true" t="shared" si="4" ref="P12:P18">F12-N12</f>
        <v>0</v>
      </c>
    </row>
    <row r="13" spans="1:16" ht="24" customHeight="1">
      <c r="A13" s="12">
        <v>3</v>
      </c>
      <c r="B13" s="176" t="s">
        <v>59</v>
      </c>
      <c r="C13" s="25">
        <f>'[1]Chon thanh'!E11</f>
        <v>1298.4</v>
      </c>
      <c r="D13" s="25">
        <f>'[1]Chon thanh'!F11</f>
        <v>240.95</v>
      </c>
      <c r="E13" s="25">
        <f t="shared" si="0"/>
        <v>1539.3500000000001</v>
      </c>
      <c r="F13" s="26">
        <f>'[1]Chon thanh'!I11</f>
        <v>278956</v>
      </c>
      <c r="G13" s="25">
        <f>'[1]Chon thanh'!J11</f>
        <v>140.87</v>
      </c>
      <c r="H13" s="26">
        <f>'[1]Chon thanh'!K11</f>
        <v>28174</v>
      </c>
      <c r="I13" s="25">
        <f>'[1]Chon thanh'!L11</f>
        <v>1398.48</v>
      </c>
      <c r="J13" s="26">
        <f>'[1]Chon thanh'!M11</f>
        <v>250782</v>
      </c>
      <c r="K13" s="25">
        <f t="shared" si="1"/>
        <v>0</v>
      </c>
      <c r="L13" s="26">
        <f t="shared" si="1"/>
        <v>0</v>
      </c>
      <c r="M13" s="25">
        <f t="shared" si="2"/>
        <v>1539.35</v>
      </c>
      <c r="N13" s="26">
        <f t="shared" si="2"/>
        <v>278956</v>
      </c>
      <c r="O13" s="25">
        <f t="shared" si="3"/>
        <v>0</v>
      </c>
      <c r="P13" s="27">
        <f t="shared" si="4"/>
        <v>0</v>
      </c>
    </row>
    <row r="14" spans="1:16" ht="24" customHeight="1">
      <c r="A14" s="12">
        <v>4</v>
      </c>
      <c r="B14" s="176" t="s">
        <v>61</v>
      </c>
      <c r="C14" s="25">
        <f>'[1]Loc ninh'!E11</f>
        <v>1573.21</v>
      </c>
      <c r="D14" s="25">
        <f>'[1]Loc ninh'!F11</f>
        <v>0</v>
      </c>
      <c r="E14" s="25">
        <f t="shared" si="0"/>
        <v>1573.21</v>
      </c>
      <c r="F14" s="26">
        <f>'[1]Loc ninh'!I11</f>
        <v>314642</v>
      </c>
      <c r="G14" s="25">
        <f>'[1]Loc ninh'!J11</f>
        <v>864.32</v>
      </c>
      <c r="H14" s="26">
        <f>'[1]Loc ninh'!K11</f>
        <v>172864</v>
      </c>
      <c r="I14" s="25">
        <f>'[1]Loc ninh'!L11</f>
        <v>708.89</v>
      </c>
      <c r="J14" s="26">
        <f>'[1]Loc ninh'!M11</f>
        <v>141778</v>
      </c>
      <c r="K14" s="25">
        <f t="shared" si="1"/>
        <v>0</v>
      </c>
      <c r="L14" s="26">
        <f t="shared" si="1"/>
        <v>0</v>
      </c>
      <c r="M14" s="25">
        <f t="shared" si="2"/>
        <v>1573.21</v>
      </c>
      <c r="N14" s="26">
        <f t="shared" si="2"/>
        <v>314642</v>
      </c>
      <c r="O14" s="25">
        <f t="shared" si="3"/>
        <v>0</v>
      </c>
      <c r="P14" s="27">
        <f t="shared" si="4"/>
        <v>0</v>
      </c>
    </row>
    <row r="15" spans="1:16" ht="24" customHeight="1">
      <c r="A15" s="12">
        <v>5</v>
      </c>
      <c r="B15" s="176" t="s">
        <v>62</v>
      </c>
      <c r="C15" s="25">
        <f>'[1]Bu dop'!E12</f>
        <v>2681.25</v>
      </c>
      <c r="D15" s="25">
        <f>'[1]Bu dop'!F12</f>
        <v>154</v>
      </c>
      <c r="E15" s="25">
        <f t="shared" si="0"/>
        <v>2835.25</v>
      </c>
      <c r="F15" s="26">
        <f>'[1]Bu dop'!I12</f>
        <v>548570</v>
      </c>
      <c r="G15" s="25">
        <f>'[1]Bu dop'!J12</f>
        <v>1040</v>
      </c>
      <c r="H15" s="26">
        <f>'[1]Bu dop'!K12</f>
        <v>207960</v>
      </c>
      <c r="I15" s="25">
        <f>E15-G15</f>
        <v>1795.25</v>
      </c>
      <c r="J15" s="26">
        <f>F15-H15</f>
        <v>340610</v>
      </c>
      <c r="K15" s="25">
        <f t="shared" si="1"/>
        <v>0</v>
      </c>
      <c r="L15" s="26">
        <f t="shared" si="1"/>
        <v>0</v>
      </c>
      <c r="M15" s="25">
        <f t="shared" si="2"/>
        <v>2835.25</v>
      </c>
      <c r="N15" s="26">
        <f t="shared" si="2"/>
        <v>548570</v>
      </c>
      <c r="O15" s="25">
        <f t="shared" si="3"/>
        <v>0</v>
      </c>
      <c r="P15" s="27">
        <f t="shared" si="4"/>
        <v>0</v>
      </c>
    </row>
    <row r="16" spans="1:16" ht="24" customHeight="1">
      <c r="A16" s="12">
        <v>6</v>
      </c>
      <c r="B16" s="176" t="s">
        <v>63</v>
      </c>
      <c r="C16" s="25">
        <f>'[1]Dong phu'!E12</f>
        <v>1731.04</v>
      </c>
      <c r="D16" s="25">
        <f>'[1]Dong phu'!F12</f>
        <v>1982.85</v>
      </c>
      <c r="E16" s="25">
        <f t="shared" si="0"/>
        <v>3713.89</v>
      </c>
      <c r="F16" s="26">
        <f>'[1]Dong phu'!I12</f>
        <v>504836</v>
      </c>
      <c r="G16" s="25">
        <f>'[1]Dong phu'!J12</f>
        <v>850.6</v>
      </c>
      <c r="H16" s="26">
        <f>'[1]Dong phu'!K12</f>
        <v>68048</v>
      </c>
      <c r="I16" s="25">
        <f>'[1]Dong phu'!L12</f>
        <v>2863.29</v>
      </c>
      <c r="J16" s="26">
        <f>'[1]Dong phu'!M12</f>
        <v>436788</v>
      </c>
      <c r="K16" s="25">
        <f t="shared" si="1"/>
        <v>0</v>
      </c>
      <c r="L16" s="26">
        <f t="shared" si="1"/>
        <v>0</v>
      </c>
      <c r="M16" s="25">
        <f t="shared" si="2"/>
        <v>3713.89</v>
      </c>
      <c r="N16" s="26">
        <f t="shared" si="2"/>
        <v>504836</v>
      </c>
      <c r="O16" s="25">
        <f t="shared" si="3"/>
        <v>0</v>
      </c>
      <c r="P16" s="27">
        <f t="shared" si="4"/>
        <v>0</v>
      </c>
    </row>
    <row r="17" spans="1:16" ht="24" customHeight="1">
      <c r="A17" s="12">
        <v>7</v>
      </c>
      <c r="B17" s="176" t="s">
        <v>64</v>
      </c>
      <c r="C17" s="25">
        <f>'[1]Phuoc long'!E11</f>
        <v>7268.73</v>
      </c>
      <c r="D17" s="25">
        <f>'[1]Phuoc long'!F11</f>
        <v>5724.35</v>
      </c>
      <c r="E17" s="25">
        <f t="shared" si="0"/>
        <v>12993.08</v>
      </c>
      <c r="F17" s="26">
        <f>'[1]Phuoc long'!I11</f>
        <v>1911694</v>
      </c>
      <c r="G17" s="25">
        <f>'[1]Phuoc long'!J11</f>
        <v>7019</v>
      </c>
      <c r="H17" s="26">
        <f>'[1]Phuoc long'!K11</f>
        <v>1297234</v>
      </c>
      <c r="I17" s="25">
        <f>'[1]Phuoc long'!L11</f>
        <v>5974.08</v>
      </c>
      <c r="J17" s="26">
        <f>'[1]Phuoc long'!M11</f>
        <v>614460</v>
      </c>
      <c r="K17" s="25">
        <f t="shared" si="1"/>
        <v>0</v>
      </c>
      <c r="L17" s="26">
        <f t="shared" si="1"/>
        <v>0</v>
      </c>
      <c r="M17" s="25">
        <f t="shared" si="2"/>
        <v>12993.08</v>
      </c>
      <c r="N17" s="26">
        <f t="shared" si="2"/>
        <v>1911694</v>
      </c>
      <c r="O17" s="25">
        <f t="shared" si="3"/>
        <v>0</v>
      </c>
      <c r="P17" s="27">
        <f t="shared" si="4"/>
        <v>0</v>
      </c>
    </row>
    <row r="18" spans="1:16" ht="24" customHeight="1">
      <c r="A18" s="13">
        <v>8</v>
      </c>
      <c r="B18" s="243" t="s">
        <v>65</v>
      </c>
      <c r="C18" s="28">
        <f>'[1]Bu dang'!E11</f>
        <v>19524.37</v>
      </c>
      <c r="D18" s="28">
        <f>'[1]Bu dang'!F11</f>
        <v>2464</v>
      </c>
      <c r="E18" s="28">
        <f t="shared" si="0"/>
        <v>21988.37</v>
      </c>
      <c r="F18" s="29">
        <f>'[1]Bu dang'!I11</f>
        <v>4101994</v>
      </c>
      <c r="G18" s="28">
        <f>'[1]Bu dang'!J11</f>
        <v>6023.26</v>
      </c>
      <c r="H18" s="29">
        <f>'[1]Bu dang'!K11</f>
        <v>1204652</v>
      </c>
      <c r="I18" s="28">
        <f>'[1]Bu dang'!L11</f>
        <v>15965.109999999999</v>
      </c>
      <c r="J18" s="29">
        <f>'[1]Bu dang'!M11</f>
        <v>2897342</v>
      </c>
      <c r="K18" s="28">
        <f t="shared" si="1"/>
        <v>0</v>
      </c>
      <c r="L18" s="29">
        <f t="shared" si="1"/>
        <v>0</v>
      </c>
      <c r="M18" s="28">
        <f t="shared" si="2"/>
        <v>21988.37</v>
      </c>
      <c r="N18" s="29">
        <f t="shared" si="2"/>
        <v>4101994</v>
      </c>
      <c r="O18" s="28">
        <f t="shared" si="3"/>
        <v>0</v>
      </c>
      <c r="P18" s="30">
        <f t="shared" si="4"/>
        <v>0</v>
      </c>
    </row>
    <row r="19" spans="1:16" ht="24" customHeight="1" thickBot="1">
      <c r="A19" s="190" t="s">
        <v>21</v>
      </c>
      <c r="B19" s="191"/>
      <c r="C19" s="41">
        <f aca="true" t="shared" si="5" ref="C19:P19">SUM(C11:C18)</f>
        <v>37845.93</v>
      </c>
      <c r="D19" s="41">
        <f t="shared" si="5"/>
        <v>12047.46</v>
      </c>
      <c r="E19" s="41">
        <f t="shared" si="5"/>
        <v>49893.39</v>
      </c>
      <c r="F19" s="42">
        <f t="shared" si="5"/>
        <v>8532982.8</v>
      </c>
      <c r="G19" s="41">
        <f t="shared" si="5"/>
        <v>16640.050000000003</v>
      </c>
      <c r="H19" s="42">
        <f t="shared" si="5"/>
        <v>3119332</v>
      </c>
      <c r="I19" s="41">
        <f t="shared" si="5"/>
        <v>33253.340000000004</v>
      </c>
      <c r="J19" s="42">
        <f t="shared" si="5"/>
        <v>5413650.8</v>
      </c>
      <c r="K19" s="41">
        <f t="shared" si="5"/>
        <v>0</v>
      </c>
      <c r="L19" s="42">
        <f t="shared" si="5"/>
        <v>0</v>
      </c>
      <c r="M19" s="41">
        <f t="shared" si="5"/>
        <v>49893.39</v>
      </c>
      <c r="N19" s="42">
        <f t="shared" si="5"/>
        <v>8532982.8</v>
      </c>
      <c r="O19" s="41">
        <f t="shared" si="5"/>
        <v>0</v>
      </c>
      <c r="P19" s="44">
        <f t="shared" si="5"/>
        <v>0</v>
      </c>
    </row>
    <row r="20" spans="1:16" ht="21.75" customHeight="1">
      <c r="A20" s="33"/>
      <c r="B20" s="33"/>
      <c r="C20" s="33"/>
      <c r="D20" s="33"/>
      <c r="E20" s="33"/>
      <c r="F20" s="246"/>
      <c r="G20" s="33"/>
      <c r="H20" s="33"/>
      <c r="I20" s="246"/>
      <c r="J20" s="244"/>
      <c r="K20" s="244"/>
      <c r="L20" s="244"/>
      <c r="M20" s="244"/>
      <c r="N20" s="244"/>
      <c r="O20" s="244"/>
      <c r="P20" s="244"/>
    </row>
    <row r="21" spans="1:16" ht="16.5">
      <c r="A21" s="109"/>
      <c r="B21" s="109"/>
      <c r="C21" s="109"/>
      <c r="D21" s="6"/>
      <c r="E21" s="15"/>
      <c r="F21" s="16"/>
      <c r="J21" s="105"/>
      <c r="K21" s="105"/>
      <c r="L21" s="105"/>
      <c r="M21" s="105"/>
      <c r="N21" s="105"/>
      <c r="O21" s="105"/>
      <c r="P21" s="105"/>
    </row>
    <row r="22" spans="1:14" ht="16.5">
      <c r="A22"/>
      <c r="B22"/>
      <c r="C22"/>
      <c r="N22" s="17"/>
    </row>
    <row r="23" spans="1:3" ht="16.5">
      <c r="A23"/>
      <c r="B23"/>
      <c r="C23"/>
    </row>
    <row r="24" spans="1:3" ht="16.5">
      <c r="A24"/>
      <c r="B24"/>
      <c r="C24"/>
    </row>
    <row r="25" spans="1:3" ht="16.5">
      <c r="A25"/>
      <c r="B25"/>
      <c r="C25"/>
    </row>
    <row r="26" spans="1:3" ht="16.5">
      <c r="A26" s="108"/>
      <c r="B26" s="108"/>
      <c r="C26" s="108"/>
    </row>
  </sheetData>
  <mergeCells count="18">
    <mergeCell ref="M8:N8"/>
    <mergeCell ref="A1:C1"/>
    <mergeCell ref="L7:P7"/>
    <mergeCell ref="A4:P4"/>
    <mergeCell ref="A5:P5"/>
    <mergeCell ref="A6:P6"/>
    <mergeCell ref="D1:M1"/>
    <mergeCell ref="D2:M2"/>
    <mergeCell ref="A26:C26"/>
    <mergeCell ref="C8:F8"/>
    <mergeCell ref="G8:H8"/>
    <mergeCell ref="I8:J8"/>
    <mergeCell ref="J21:P21"/>
    <mergeCell ref="O8:P8"/>
    <mergeCell ref="A21:C21"/>
    <mergeCell ref="A19:B19"/>
    <mergeCell ref="J20:P20"/>
    <mergeCell ref="K8:L8"/>
  </mergeCells>
  <printOptions horizontalCentered="1"/>
  <pageMargins left="0.2" right="0" top="0.67" bottom="0" header="0.42" footer="0.5118110236220472"/>
  <pageSetup horizontalDpi="180" verticalDpi="18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workbookViewId="0" topLeftCell="A1">
      <selection activeCell="A12" sqref="A12"/>
    </sheetView>
  </sheetViews>
  <sheetFormatPr defaultColWidth="8.72265625" defaultRowHeight="16.5"/>
  <cols>
    <col min="1" max="1" width="2.453125" style="2" customWidth="1"/>
    <col min="2" max="2" width="9.8125" style="2" customWidth="1"/>
    <col min="3" max="3" width="7.6328125" style="2" customWidth="1"/>
    <col min="4" max="4" width="7.36328125" style="2" customWidth="1"/>
    <col min="5" max="5" width="7.6328125" style="2" customWidth="1"/>
    <col min="6" max="6" width="8.36328125" style="2" customWidth="1"/>
    <col min="7" max="7" width="8.54296875" style="2" customWidth="1"/>
    <col min="8" max="8" width="9.36328125" style="2" customWidth="1"/>
    <col min="9" max="9" width="8.90625" style="2" customWidth="1"/>
    <col min="10" max="10" width="8.54296875" style="2" customWidth="1"/>
    <col min="11" max="11" width="6.54296875" style="2" customWidth="1"/>
    <col min="12" max="12" width="7.18359375" style="2" customWidth="1"/>
    <col min="13" max="13" width="8.18359375" style="2" bestFit="1" customWidth="1"/>
    <col min="14" max="14" width="8.54296875" style="2" customWidth="1"/>
    <col min="15" max="15" width="6.453125" style="2" customWidth="1"/>
    <col min="16" max="16" width="9.54296875" style="2" customWidth="1"/>
    <col min="17" max="16384" width="8.90625" style="2" customWidth="1"/>
  </cols>
  <sheetData>
    <row r="1" spans="1:16" ht="18" customHeight="1">
      <c r="A1" s="114" t="s">
        <v>0</v>
      </c>
      <c r="B1" s="114"/>
      <c r="C1" s="114"/>
      <c r="D1" s="103" t="s">
        <v>1</v>
      </c>
      <c r="E1" s="103"/>
      <c r="F1" s="103"/>
      <c r="G1" s="103"/>
      <c r="H1" s="103"/>
      <c r="I1" s="103"/>
      <c r="J1" s="103"/>
      <c r="K1" s="103"/>
      <c r="L1" s="103"/>
      <c r="M1" s="103"/>
      <c r="N1" s="1"/>
      <c r="O1" s="1"/>
      <c r="P1" s="1"/>
    </row>
    <row r="2" spans="1:16" ht="18">
      <c r="A2" s="1" t="s">
        <v>2</v>
      </c>
      <c r="B2" s="3"/>
      <c r="C2"/>
      <c r="D2" s="103" t="s">
        <v>3</v>
      </c>
      <c r="E2" s="103"/>
      <c r="F2" s="103"/>
      <c r="G2" s="103"/>
      <c r="H2" s="103"/>
      <c r="I2" s="103"/>
      <c r="J2" s="103"/>
      <c r="K2" s="103"/>
      <c r="L2" s="103"/>
      <c r="M2" s="103"/>
      <c r="N2" s="1"/>
      <c r="O2" s="1"/>
      <c r="P2" s="1"/>
    </row>
    <row r="3" spans="1:14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8" customHeight="1">
      <c r="A4" s="116" t="s">
        <v>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1:16" ht="18" customHeight="1">
      <c r="A5" s="11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ht="21.75" customHeight="1">
      <c r="A6" s="104" t="s">
        <v>40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2:16" ht="21" customHeight="1" thickBot="1">
      <c r="L7" s="115" t="s">
        <v>41</v>
      </c>
      <c r="M7" s="115"/>
      <c r="N7" s="115"/>
      <c r="O7" s="115"/>
      <c r="P7" s="115"/>
    </row>
    <row r="8" spans="1:16" ht="24" customHeight="1">
      <c r="A8" s="126" t="s">
        <v>6</v>
      </c>
      <c r="B8" s="127" t="s">
        <v>7</v>
      </c>
      <c r="C8" s="128" t="s">
        <v>8</v>
      </c>
      <c r="D8" s="129"/>
      <c r="E8" s="129"/>
      <c r="F8" s="129"/>
      <c r="G8" s="128" t="s">
        <v>9</v>
      </c>
      <c r="H8" s="129"/>
      <c r="I8" s="128" t="s">
        <v>10</v>
      </c>
      <c r="J8" s="129"/>
      <c r="K8" s="128" t="s">
        <v>11</v>
      </c>
      <c r="L8" s="129"/>
      <c r="M8" s="128" t="s">
        <v>12</v>
      </c>
      <c r="N8" s="129"/>
      <c r="O8" s="128" t="s">
        <v>13</v>
      </c>
      <c r="P8" s="130"/>
    </row>
    <row r="9" spans="1:16" s="4" customFormat="1" ht="24" customHeight="1">
      <c r="A9" s="131" t="s">
        <v>14</v>
      </c>
      <c r="B9" s="132" t="s">
        <v>15</v>
      </c>
      <c r="C9" s="132" t="s">
        <v>16</v>
      </c>
      <c r="D9" s="132" t="s">
        <v>17</v>
      </c>
      <c r="E9" s="132" t="s">
        <v>18</v>
      </c>
      <c r="F9" s="132" t="s">
        <v>19</v>
      </c>
      <c r="G9" s="132" t="s">
        <v>20</v>
      </c>
      <c r="H9" s="132" t="s">
        <v>19</v>
      </c>
      <c r="I9" s="132" t="s">
        <v>20</v>
      </c>
      <c r="J9" s="132" t="s">
        <v>19</v>
      </c>
      <c r="K9" s="132" t="s">
        <v>20</v>
      </c>
      <c r="L9" s="132" t="s">
        <v>19</v>
      </c>
      <c r="M9" s="132" t="s">
        <v>20</v>
      </c>
      <c r="N9" s="132" t="s">
        <v>19</v>
      </c>
      <c r="O9" s="132" t="s">
        <v>20</v>
      </c>
      <c r="P9" s="147" t="s">
        <v>19</v>
      </c>
    </row>
    <row r="10" spans="1:16" ht="16.5" customHeight="1">
      <c r="A10" s="166">
        <v>0</v>
      </c>
      <c r="B10" s="167">
        <v>1</v>
      </c>
      <c r="C10" s="167">
        <v>2</v>
      </c>
      <c r="D10" s="167">
        <v>3</v>
      </c>
      <c r="E10" s="167">
        <v>5</v>
      </c>
      <c r="F10" s="167">
        <v>6</v>
      </c>
      <c r="G10" s="167">
        <v>7</v>
      </c>
      <c r="H10" s="167">
        <v>8</v>
      </c>
      <c r="I10" s="167">
        <v>9</v>
      </c>
      <c r="J10" s="167">
        <v>10</v>
      </c>
      <c r="K10" s="167">
        <v>11</v>
      </c>
      <c r="L10" s="167">
        <v>12</v>
      </c>
      <c r="M10" s="167">
        <v>13</v>
      </c>
      <c r="N10" s="167">
        <v>14</v>
      </c>
      <c r="O10" s="167">
        <v>15</v>
      </c>
      <c r="P10" s="168">
        <v>16</v>
      </c>
    </row>
    <row r="11" spans="1:16" ht="24" customHeight="1">
      <c r="A11" s="11">
        <v>1</v>
      </c>
      <c r="B11" s="242" t="s">
        <v>66</v>
      </c>
      <c r="C11" s="21">
        <v>0</v>
      </c>
      <c r="D11" s="21">
        <f>'[1]Thi xa'!D11</f>
        <v>6.63</v>
      </c>
      <c r="E11" s="22">
        <f>C11+D11</f>
        <v>6.63</v>
      </c>
      <c r="F11" s="251">
        <f>'[1]Thi xa'!I11</f>
        <v>2652</v>
      </c>
      <c r="G11" s="252">
        <f>'[1]Thi xa'!J11</f>
        <v>0</v>
      </c>
      <c r="H11" s="251">
        <f>'[1]Thi xa'!K11</f>
        <v>0</v>
      </c>
      <c r="I11" s="252">
        <f>'[1]Thi xa'!L11</f>
        <v>6.63</v>
      </c>
      <c r="J11" s="251">
        <f>'[1]Thi xa'!M11</f>
        <v>2652</v>
      </c>
      <c r="K11" s="21">
        <f>(E11-G11-I11)/2</f>
        <v>0</v>
      </c>
      <c r="L11" s="23">
        <f>(F11-H11-J11)/2</f>
        <v>0</v>
      </c>
      <c r="M11" s="22">
        <f>G11+I11+K11</f>
        <v>6.63</v>
      </c>
      <c r="N11" s="23">
        <f>H11+J11+L11</f>
        <v>2652</v>
      </c>
      <c r="O11" s="21">
        <f>E11-M11</f>
        <v>0</v>
      </c>
      <c r="P11" s="24">
        <f>F11-N11</f>
        <v>0</v>
      </c>
    </row>
    <row r="12" spans="1:16" ht="24" customHeight="1">
      <c r="A12" s="12">
        <v>2</v>
      </c>
      <c r="B12" s="176" t="s">
        <v>60</v>
      </c>
      <c r="C12" s="25">
        <f>'[1]Binh long'!C11</f>
        <v>399.86</v>
      </c>
      <c r="D12" s="25">
        <f>'[1]Binh long'!D11</f>
        <v>250.24</v>
      </c>
      <c r="E12" s="25">
        <f>C12+D12</f>
        <v>650.1</v>
      </c>
      <c r="F12" s="178">
        <f>'[1]Binh long'!I11</f>
        <v>320019</v>
      </c>
      <c r="G12" s="177">
        <f>'[1]Binh long'!J11</f>
        <v>31</v>
      </c>
      <c r="H12" s="178">
        <f>'[1]Binh long'!K11</f>
        <v>17050</v>
      </c>
      <c r="I12" s="177">
        <f>'[1]Binh long'!L11</f>
        <v>619.1</v>
      </c>
      <c r="J12" s="178">
        <f>'[1]Binh long'!M11</f>
        <v>302969</v>
      </c>
      <c r="K12" s="25">
        <f aca="true" t="shared" si="0" ref="K12:L18">(E12-G12-I12)/2</f>
        <v>0</v>
      </c>
      <c r="L12" s="26">
        <f t="shared" si="0"/>
        <v>0</v>
      </c>
      <c r="M12" s="25">
        <f aca="true" t="shared" si="1" ref="M12:N18">G12+I12+K12</f>
        <v>650.1</v>
      </c>
      <c r="N12" s="26">
        <f t="shared" si="1"/>
        <v>320019</v>
      </c>
      <c r="O12" s="25">
        <f aca="true" t="shared" si="2" ref="O12:O18">E12-M12</f>
        <v>0</v>
      </c>
      <c r="P12" s="27">
        <f aca="true" t="shared" si="3" ref="P12:P18">F12-N12</f>
        <v>0</v>
      </c>
    </row>
    <row r="13" spans="1:16" ht="24" customHeight="1">
      <c r="A13" s="12">
        <v>3</v>
      </c>
      <c r="B13" s="176" t="s">
        <v>59</v>
      </c>
      <c r="C13" s="25">
        <f>'[1]Chon thanh'!C10</f>
        <v>7.59</v>
      </c>
      <c r="D13" s="25">
        <f>'[1]Chon thanh'!D10</f>
        <v>62.476</v>
      </c>
      <c r="E13" s="25">
        <f aca="true" t="shared" si="4" ref="E13:E18">C13+D13</f>
        <v>70.066</v>
      </c>
      <c r="F13" s="178">
        <f>'[1]Chon thanh'!I10</f>
        <v>29164.9</v>
      </c>
      <c r="G13" s="177">
        <f>'[1]Chon thanh'!J10</f>
        <v>2.65</v>
      </c>
      <c r="H13" s="178">
        <f>'[1]Chon thanh'!K10</f>
        <v>1457.5</v>
      </c>
      <c r="I13" s="177">
        <f>'[1]Chon thanh'!L10</f>
        <v>67.416</v>
      </c>
      <c r="J13" s="178">
        <f>'[1]Chon thanh'!M10</f>
        <v>27707.4</v>
      </c>
      <c r="K13" s="25">
        <f t="shared" si="0"/>
        <v>0</v>
      </c>
      <c r="L13" s="26">
        <f t="shared" si="0"/>
        <v>0</v>
      </c>
      <c r="M13" s="25">
        <f t="shared" si="1"/>
        <v>70.066</v>
      </c>
      <c r="N13" s="26">
        <f t="shared" si="1"/>
        <v>29164.9</v>
      </c>
      <c r="O13" s="25">
        <f t="shared" si="2"/>
        <v>0</v>
      </c>
      <c r="P13" s="27">
        <f t="shared" si="3"/>
        <v>0</v>
      </c>
    </row>
    <row r="14" spans="1:16" ht="24" customHeight="1">
      <c r="A14" s="12">
        <v>4</v>
      </c>
      <c r="B14" s="176" t="s">
        <v>61</v>
      </c>
      <c r="C14" s="25">
        <f>'[1]Loc ninh'!C10</f>
        <v>1102.26</v>
      </c>
      <c r="D14" s="25">
        <f>'[1]Loc ninh'!D10</f>
        <v>224.78</v>
      </c>
      <c r="E14" s="25">
        <f>C14+D14</f>
        <v>1327.04</v>
      </c>
      <c r="F14" s="178">
        <f>'[1]Loc ninh'!I10</f>
        <v>696155</v>
      </c>
      <c r="G14" s="177">
        <f>'[1]Loc ninh'!J10</f>
        <v>584.08</v>
      </c>
      <c r="H14" s="178">
        <f>'[1]Loc ninh'!K10</f>
        <v>316941</v>
      </c>
      <c r="I14" s="177">
        <f>'[1]Loc ninh'!L10</f>
        <v>742.9599999999999</v>
      </c>
      <c r="J14" s="178">
        <f>'[1]Loc ninh'!M10</f>
        <v>379214</v>
      </c>
      <c r="K14" s="25">
        <f t="shared" si="0"/>
        <v>0</v>
      </c>
      <c r="L14" s="26">
        <f t="shared" si="0"/>
        <v>0</v>
      </c>
      <c r="M14" s="25">
        <f t="shared" si="1"/>
        <v>1327.04</v>
      </c>
      <c r="N14" s="26">
        <f t="shared" si="1"/>
        <v>696155</v>
      </c>
      <c r="O14" s="25">
        <f t="shared" si="2"/>
        <v>0</v>
      </c>
      <c r="P14" s="27">
        <f t="shared" si="3"/>
        <v>0</v>
      </c>
    </row>
    <row r="15" spans="1:16" ht="24" customHeight="1">
      <c r="A15" s="12">
        <v>5</v>
      </c>
      <c r="B15" s="176" t="s">
        <v>62</v>
      </c>
      <c r="C15" s="25">
        <f>'[1]Bu dop'!C11</f>
        <v>378</v>
      </c>
      <c r="D15" s="25">
        <f>'[1]Bu dop'!D11</f>
        <v>1345</v>
      </c>
      <c r="E15" s="25">
        <f t="shared" si="4"/>
        <v>1723</v>
      </c>
      <c r="F15" s="178">
        <f>'[1]Bu dop'!I11</f>
        <v>745900</v>
      </c>
      <c r="G15" s="177">
        <f>'[1]Bu dop'!J11</f>
        <v>1053</v>
      </c>
      <c r="H15" s="178">
        <f>'[1]Bu dop'!K11</f>
        <v>425850</v>
      </c>
      <c r="I15" s="177">
        <f>E15-G15</f>
        <v>670</v>
      </c>
      <c r="J15" s="178">
        <f>F15-H15</f>
        <v>320050</v>
      </c>
      <c r="K15" s="25">
        <f t="shared" si="0"/>
        <v>0</v>
      </c>
      <c r="L15" s="26">
        <f t="shared" si="0"/>
        <v>0</v>
      </c>
      <c r="M15" s="25">
        <f t="shared" si="1"/>
        <v>1723</v>
      </c>
      <c r="N15" s="26">
        <f t="shared" si="1"/>
        <v>745900</v>
      </c>
      <c r="O15" s="25">
        <f t="shared" si="2"/>
        <v>0</v>
      </c>
      <c r="P15" s="27">
        <f t="shared" si="3"/>
        <v>0</v>
      </c>
    </row>
    <row r="16" spans="1:16" ht="24" customHeight="1">
      <c r="A16" s="12">
        <v>6</v>
      </c>
      <c r="B16" s="176" t="s">
        <v>63</v>
      </c>
      <c r="C16" s="25">
        <f>'[1]Dong phu'!C11</f>
        <v>0</v>
      </c>
      <c r="D16" s="25">
        <f>'[1]Dong phu'!D11</f>
        <v>0</v>
      </c>
      <c r="E16" s="25">
        <f t="shared" si="4"/>
        <v>0</v>
      </c>
      <c r="F16" s="178">
        <f>'[1]Dong phu'!I11</f>
        <v>0</v>
      </c>
      <c r="G16" s="177">
        <f>'[1]Dong phu'!J11</f>
        <v>0</v>
      </c>
      <c r="H16" s="178">
        <f>'[1]Dong phu'!K11</f>
        <v>0</v>
      </c>
      <c r="I16" s="177">
        <f>'[1]Dong phu'!L11</f>
        <v>0</v>
      </c>
      <c r="J16" s="178">
        <f>'[1]Dong phu'!M11</f>
        <v>0</v>
      </c>
      <c r="K16" s="25">
        <f t="shared" si="0"/>
        <v>0</v>
      </c>
      <c r="L16" s="26">
        <f t="shared" si="0"/>
        <v>0</v>
      </c>
      <c r="M16" s="25">
        <f t="shared" si="1"/>
        <v>0</v>
      </c>
      <c r="N16" s="26">
        <f t="shared" si="1"/>
        <v>0</v>
      </c>
      <c r="O16" s="25">
        <f t="shared" si="2"/>
        <v>0</v>
      </c>
      <c r="P16" s="27">
        <f t="shared" si="3"/>
        <v>0</v>
      </c>
    </row>
    <row r="17" spans="1:16" ht="24" customHeight="1">
      <c r="A17" s="12">
        <v>7</v>
      </c>
      <c r="B17" s="176" t="s">
        <v>64</v>
      </c>
      <c r="C17" s="25">
        <f>'[1]Phuoc long'!C10</f>
        <v>10.39</v>
      </c>
      <c r="D17" s="25">
        <f>'[1]Phuoc long'!D10</f>
        <v>0</v>
      </c>
      <c r="E17" s="25">
        <f t="shared" si="4"/>
        <v>10.39</v>
      </c>
      <c r="F17" s="178">
        <f>'[1]Phuoc long'!I10</f>
        <v>5714.5</v>
      </c>
      <c r="G17" s="177">
        <f>'[1]Phuoc long'!J10</f>
        <v>4.2</v>
      </c>
      <c r="H17" s="178">
        <f>'[1]Phuoc long'!K10</f>
        <v>2310</v>
      </c>
      <c r="I17" s="177">
        <f>'[1]Phuoc long'!L10</f>
        <v>6.19</v>
      </c>
      <c r="J17" s="178">
        <f>'[1]Phuoc long'!M10</f>
        <v>3404.5</v>
      </c>
      <c r="K17" s="25">
        <f t="shared" si="0"/>
        <v>0</v>
      </c>
      <c r="L17" s="26">
        <f t="shared" si="0"/>
        <v>0</v>
      </c>
      <c r="M17" s="25">
        <f t="shared" si="1"/>
        <v>10.39</v>
      </c>
      <c r="N17" s="26">
        <f t="shared" si="1"/>
        <v>5714.5</v>
      </c>
      <c r="O17" s="25">
        <f t="shared" si="2"/>
        <v>0</v>
      </c>
      <c r="P17" s="27">
        <f t="shared" si="3"/>
        <v>0</v>
      </c>
    </row>
    <row r="18" spans="1:16" ht="24" customHeight="1">
      <c r="A18" s="13">
        <v>8</v>
      </c>
      <c r="B18" s="243" t="s">
        <v>65</v>
      </c>
      <c r="C18" s="28">
        <f>'[1]Bu dang'!C10</f>
        <v>0</v>
      </c>
      <c r="D18" s="28">
        <f>'[1]Bu dang'!D10</f>
        <v>17.56</v>
      </c>
      <c r="E18" s="28">
        <f t="shared" si="4"/>
        <v>17.56</v>
      </c>
      <c r="F18" s="253">
        <f>'[1]Bu dang'!I10</f>
        <v>7023.999999999999</v>
      </c>
      <c r="G18" s="254">
        <f>'[1]Bu dang'!J10</f>
        <v>0</v>
      </c>
      <c r="H18" s="253">
        <f>'[1]Bu dang'!K10</f>
        <v>0</v>
      </c>
      <c r="I18" s="254">
        <f>'[1]Bu dang'!L10</f>
        <v>17.56</v>
      </c>
      <c r="J18" s="253">
        <f>'[1]Bu dang'!M10</f>
        <v>7023.999999999999</v>
      </c>
      <c r="K18" s="28">
        <f t="shared" si="0"/>
        <v>0</v>
      </c>
      <c r="L18" s="29">
        <f t="shared" si="0"/>
        <v>0</v>
      </c>
      <c r="M18" s="28">
        <f t="shared" si="1"/>
        <v>17.56</v>
      </c>
      <c r="N18" s="29">
        <f t="shared" si="1"/>
        <v>7023.999999999999</v>
      </c>
      <c r="O18" s="28">
        <f t="shared" si="2"/>
        <v>0</v>
      </c>
      <c r="P18" s="30">
        <f t="shared" si="3"/>
        <v>0</v>
      </c>
    </row>
    <row r="19" spans="1:16" ht="24" customHeight="1" thickBot="1">
      <c r="A19" s="255" t="s">
        <v>21</v>
      </c>
      <c r="B19" s="256"/>
      <c r="C19" s="41">
        <f aca="true" t="shared" si="5" ref="C19:P19">SUM(C11:C18)</f>
        <v>1898.1000000000001</v>
      </c>
      <c r="D19" s="41">
        <f t="shared" si="5"/>
        <v>1906.686</v>
      </c>
      <c r="E19" s="41">
        <f t="shared" si="5"/>
        <v>3804.786</v>
      </c>
      <c r="F19" s="42">
        <f>SUM(F11:F18)</f>
        <v>1806629.4</v>
      </c>
      <c r="G19" s="193">
        <f t="shared" si="5"/>
        <v>1674.93</v>
      </c>
      <c r="H19" s="42">
        <f t="shared" si="5"/>
        <v>763608.5</v>
      </c>
      <c r="I19" s="193">
        <f t="shared" si="5"/>
        <v>2129.8559999999998</v>
      </c>
      <c r="J19" s="42">
        <f t="shared" si="5"/>
        <v>1043020.9</v>
      </c>
      <c r="K19" s="41">
        <f t="shared" si="5"/>
        <v>0</v>
      </c>
      <c r="L19" s="257">
        <f t="shared" si="5"/>
        <v>0</v>
      </c>
      <c r="M19" s="41">
        <f t="shared" si="5"/>
        <v>3804.786</v>
      </c>
      <c r="N19" s="42">
        <f>SUM(N11:N18)</f>
        <v>1806629.4</v>
      </c>
      <c r="O19" s="41">
        <f t="shared" si="5"/>
        <v>0</v>
      </c>
      <c r="P19" s="258">
        <f t="shared" si="5"/>
        <v>0</v>
      </c>
    </row>
    <row r="20" spans="10:16" ht="30" customHeight="1">
      <c r="J20" s="102"/>
      <c r="K20" s="102"/>
      <c r="L20" s="102"/>
      <c r="M20" s="102"/>
      <c r="N20" s="102"/>
      <c r="O20" s="102"/>
      <c r="P20" s="102"/>
    </row>
    <row r="21" spans="1:16" ht="16.5">
      <c r="A21" s="109"/>
      <c r="B21" s="109"/>
      <c r="C21" s="109"/>
      <c r="D21" s="6"/>
      <c r="E21" s="6"/>
      <c r="F21" s="6"/>
      <c r="J21" s="105"/>
      <c r="K21" s="105"/>
      <c r="L21" s="105"/>
      <c r="M21" s="105"/>
      <c r="N21" s="105"/>
      <c r="O21" s="105"/>
      <c r="P21" s="105"/>
    </row>
    <row r="22" spans="1:14" ht="16.5">
      <c r="A22"/>
      <c r="B22"/>
      <c r="C22"/>
      <c r="N22" s="7"/>
    </row>
    <row r="23" spans="1:3" ht="16.5">
      <c r="A23"/>
      <c r="B23"/>
      <c r="C23"/>
    </row>
    <row r="24" spans="1:3" ht="16.5">
      <c r="A24"/>
      <c r="B24"/>
      <c r="C24"/>
    </row>
    <row r="25" spans="1:3" ht="16.5">
      <c r="A25"/>
      <c r="B25"/>
      <c r="C25"/>
    </row>
    <row r="26" spans="1:3" ht="16.5">
      <c r="A26" s="108"/>
      <c r="B26" s="108"/>
      <c r="C26" s="108"/>
    </row>
  </sheetData>
  <mergeCells count="17">
    <mergeCell ref="A6:P6"/>
    <mergeCell ref="L7:P7"/>
    <mergeCell ref="A1:C1"/>
    <mergeCell ref="A4:P4"/>
    <mergeCell ref="A5:P5"/>
    <mergeCell ref="D1:M1"/>
    <mergeCell ref="D2:M2"/>
    <mergeCell ref="A26:C26"/>
    <mergeCell ref="J20:P20"/>
    <mergeCell ref="J21:P21"/>
    <mergeCell ref="M8:N8"/>
    <mergeCell ref="O8:P8"/>
    <mergeCell ref="C8:F8"/>
    <mergeCell ref="G8:H8"/>
    <mergeCell ref="I8:J8"/>
    <mergeCell ref="K8:L8"/>
    <mergeCell ref="A21:C21"/>
  </mergeCells>
  <printOptions horizontalCentered="1"/>
  <pageMargins left="0.17" right="0" top="0.64" bottom="0" header="0.45" footer="0.5118110236220472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UBND</dc:creator>
  <cp:keywords/>
  <dc:description/>
  <cp:lastModifiedBy>UBND</cp:lastModifiedBy>
  <dcterms:created xsi:type="dcterms:W3CDTF">2008-06-26T04:17:09Z</dcterms:created>
  <dcterms:modified xsi:type="dcterms:W3CDTF">2008-06-26T07:32:27Z</dcterms:modified>
  <cp:category/>
  <cp:version/>
  <cp:contentType/>
  <cp:contentStatus/>
</cp:coreProperties>
</file>